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1" name="Z_0BCB3CC0_FB0E_4AEC_91A2_0BE1DC4B00F8_.wvu.FilterData">'Seeds (no hacer)'!$A$1:$Y$58</definedName>
    <definedName hidden="1" localSheetId="1" name="Z_19499557_4647_4B81_AE69_955FD5DB1747_.wvu.FilterData">'Seeds (no hacer)'!$A$1:$AA$58</definedName>
    <definedName hidden="1" localSheetId="0" name="Z_BBE1AE90_DEB1_44C5_AF23_C13DBB9831AA_.wvu.FilterData">Seeds!$A$1:$AE$867</definedName>
    <definedName hidden="1" localSheetId="1" name="Z_BBE1AE90_DEB1_44C5_AF23_C13DBB9831AA_.wvu.FilterData">'Seeds (no hacer)'!$J$1:$J$13</definedName>
    <definedName hidden="1" localSheetId="1" name="Z_0FFA4C2B_81FF_41D7_9793_E3D767F990C1_.wvu.FilterData">'Seeds (no hacer)'!$A$1:$AA$58</definedName>
    <definedName hidden="1" localSheetId="0" name="Z_0878CA8F_D469_4776_9C5D_B4D4215D7D9E_.wvu.FilterData">Seeds!$A$1:$AD$867</definedName>
    <definedName hidden="1" localSheetId="0" name="Z_8683A935_851A_498C_8AB7_E5340B48934A_.wvu.FilterData">Seeds!$A$1:$AD$867</definedName>
    <definedName hidden="1" localSheetId="1" name="Z_466E062E_5C49_4881_B84D_6DD8D2E7CAF1_.wvu.FilterData">'Seeds (no hacer)'!$A$1:$Y$58</definedName>
    <definedName hidden="1" localSheetId="1" name="Z_F1C2974D_AC82_4A1C_BE0D_47C239B631B8_.wvu.FilterData">'Seeds (no hacer)'!$A$1:$Y$58</definedName>
    <definedName hidden="1" localSheetId="0" name="Z_036F4B90_4F51_479E_86B9_36B852CFA0D9_.wvu.FilterData">Seeds!$A$1:$AD$867</definedName>
    <definedName hidden="1" localSheetId="1" name="Z_E7506F17_1A8E_44BC_9B1B_66B1AAA954E8_.wvu.FilterData">'Seeds (no hacer)'!$A$1:$Y$58</definedName>
    <definedName hidden="1" localSheetId="1" name="Z_119F0C0E_733C_4222_B3D9_90B104796B83_.wvu.FilterData">'Seeds (no hacer)'!$A$1:$Y$58</definedName>
    <definedName hidden="1" localSheetId="0" name="Z_E81D09C3_9099_485D_813F_E45CA51296B5_.wvu.FilterData">Seeds!$A$1:$AE$867</definedName>
    <definedName hidden="1" localSheetId="1" name="Z_E81D09C3_9099_485D_813F_E45CA51296B5_.wvu.FilterData">'Seeds (no hacer)'!$A$1:$Y$58</definedName>
    <definedName hidden="1" localSheetId="0" name="Z_A131A660_198F_4E12_97E6_F16BE046AA48_.wvu.FilterData">Seeds!$A$1:$AE$867</definedName>
    <definedName hidden="1" localSheetId="1" name="Z_A131A660_198F_4E12_97E6_F16BE046AA48_.wvu.FilterData">'Seeds (no hacer)'!$F$1:$F$13</definedName>
    <definedName hidden="1" localSheetId="0" name="Z_843716C2_261B_47B9_B169_E4D5C89DFE05_.wvu.FilterData">Seeds!$A$1:$AD$867</definedName>
    <definedName hidden="1" localSheetId="0" name="Z_12802AF5_D5E9_47FE_B9C5_D26499AE1A02_.wvu.FilterData">Seeds!$A$1:$AD$867</definedName>
    <definedName hidden="1" localSheetId="0" name="Z_A1F49F86_1F2B_46AB_B42C_C957BE16342C_.wvu.FilterData">Seeds!$A$1:$AE$867</definedName>
    <definedName hidden="1" localSheetId="1" name="Z_E805FB9B_9C49_4D00_AC94_9A8A6C8D8AE3_.wvu.FilterData">'Seeds (no hacer)'!$A$1:$Y$58</definedName>
    <definedName hidden="1" localSheetId="1" name="Z_544E54E4_2606_4CA8_B564_3C189C43ED42_.wvu.FilterData">'Seeds (no hacer)'!$A$1:$Y$58</definedName>
    <definedName hidden="1" localSheetId="1" name="Z_CD6FB5D0_1999_4C25_A3BA_296499FBA3A3_.wvu.FilterData">'Seeds (no hacer)'!$A$1:$AA$58</definedName>
    <definedName hidden="1" localSheetId="1" name="Z_21914834_2049_435C_BD97_F7C68E2539F5_.wvu.FilterData">'Seeds (no hacer)'!$A$1:$AA$58</definedName>
    <definedName hidden="1" localSheetId="1" name="Z_5BC6A3FA_22C3_4270_8A5F_B550502B3E4C_.wvu.FilterData">'Seeds (no hacer)'!$A$1:$Y$58</definedName>
    <definedName hidden="1" localSheetId="0" name="Z_6A55673D_F6AD_42E6_8FB5_D9314DF8CF12_.wvu.FilterData">Seeds!$A$1:$AD$867</definedName>
    <definedName hidden="1" localSheetId="0" name="Z_B925ED5B_9C03_4F9F_938B_0EF77FE6E73E_.wvu.FilterData">Seeds!$A$1:$AE$867</definedName>
    <definedName hidden="1" localSheetId="1" name="Z_B925ED5B_9C03_4F9F_938B_0EF77FE6E73E_.wvu.FilterData">'Seeds (no hacer)'!$A$1:$Y$58</definedName>
    <definedName hidden="1" localSheetId="1" name="Z_AACBDEEC_65B4_49FE_9725_659DE35568D5_.wvu.FilterData">'Seeds (no hacer)'!$A$1:$Y$58</definedName>
    <definedName hidden="1" localSheetId="1" name="Z_F4CA0E78_CF4E_412B_BE3D_252B710705FA_.wvu.FilterData">'Seeds (no hacer)'!$A$1:$Y$58</definedName>
    <definedName hidden="1" localSheetId="1" name="Z_DA26EDA8_C4AC_4033_B887_E862DB00E999_.wvu.FilterData">'Seeds (no hacer)'!$A$1:$Y$58</definedName>
    <definedName hidden="1" localSheetId="1" name="Z_B3F97D41_A9F1_4515_9C72_51686D540E43_.wvu.FilterData">'Seeds (no hacer)'!$A$1:$Y$58</definedName>
    <definedName hidden="1" localSheetId="1" name="Z_193593FD_CA85_4D8A_915B_01BA02DC77C1_.wvu.FilterData">'Seeds (no hacer)'!$A$1:$Y$58</definedName>
    <definedName hidden="1" localSheetId="1" name="Z_69B22EBC_99EE_48F7_994E_E14F99210A31_.wvu.FilterData">'Seeds (no hacer)'!$A$1:$Y$58</definedName>
    <definedName hidden="1" localSheetId="0" name="Z_A1C3FD8E_CDB3_4204_9C69_B9E553E02E47_.wvu.FilterData">Seeds!$A$1:$AD$867</definedName>
    <definedName hidden="1" localSheetId="1" name="Z_A1C3FD8E_CDB3_4204_9C69_B9E553E02E47_.wvu.FilterData">'Seeds (no hacer)'!$A$1:$W$19</definedName>
    <definedName hidden="1" localSheetId="1" name="Z_2160912D_FFFE_4C02_A74B_2B00BCD8AB77_.wvu.FilterData">'Seeds (no hacer)'!$A$1:$Y$58</definedName>
    <definedName hidden="1" localSheetId="1" name="Z_3E6F8164_A9A9_490A_9713_168AE451E4AD_.wvu.FilterData">'Seeds (no hacer)'!$A$1:$Y$58</definedName>
    <definedName hidden="1" localSheetId="1" name="Z_61973409_4261_4B7D_8610_F7D237D324FA_.wvu.FilterData">'Seeds (no hacer)'!$A$1:$Y$58</definedName>
    <definedName hidden="1" localSheetId="1" name="Z_C8C2B09E_A319_47A7_833C_F46F0E2C1087_.wvu.FilterData">'Seeds (no hacer)'!$A$1:$Y$58</definedName>
    <definedName hidden="1" localSheetId="0" name="Z_54C7A207_62F8_4715_9E42_4D7F5F96B86B_.wvu.FilterData">Seeds!$A$1:$AE$867</definedName>
    <definedName hidden="1" localSheetId="1" name="Z_AC22B374_9AD0_4CBA_A7A6_0285546F6F48_.wvu.FilterData">'Seeds (no hacer)'!$A$1:$AA$58</definedName>
    <definedName hidden="1" localSheetId="1" name="Z_CA0F6DCA_06D2_4404_BB32_790217D5B1EF_.wvu.FilterData">'Seeds (no hacer)'!$A$1:$Y$58</definedName>
    <definedName hidden="1" localSheetId="0" name="Z_1B5A49E5_80AB_4DED_AE14_EACA220E2C76_.wvu.FilterData">Seeds!$A$1:$AE$867</definedName>
    <definedName hidden="1" localSheetId="1" name="Z_3A235691_E9DC_4E09_AFAC_F27FD22F8B2B_.wvu.FilterData">'Seeds (no hacer)'!$A$1:$Y$58</definedName>
    <definedName hidden="1" localSheetId="0" name="Z_10F064F6_6B6F_4629_BDBA_16D76E867964_.wvu.FilterData">Seeds!$A$1:$AE$867</definedName>
    <definedName hidden="1" localSheetId="0" name="Z_9782D2BB_A8E3_4E96_90D9_4C5895C2FA1F_.wvu.FilterData">Seeds!$A$1:$AE$867</definedName>
    <definedName hidden="1" localSheetId="1" name="Z_9782D2BB_A8E3_4E96_90D9_4C5895C2FA1F_.wvu.FilterData">'Seeds (no hacer)'!$B$1:$P$58</definedName>
    <definedName hidden="1" localSheetId="1" name="Z_9326D399_EA57_4CF5_8A22_738CF597DEA8_.wvu.FilterData">'Seeds (no hacer)'!$A$1:$Y$58</definedName>
    <definedName hidden="1" localSheetId="1" name="Z_2C6EB586_4F22_4195_A112_4B85FA3F1D2B_.wvu.FilterData">'Seeds (no hacer)'!$A$1:$Y$58</definedName>
    <definedName hidden="1" localSheetId="0" name="Z_1EA9D4CD_D3B2_489F_8236_D33DBF4802C1_.wvu.FilterData">Seeds!$A$1:$AD$867</definedName>
    <definedName hidden="1" localSheetId="1" name="Z_9ED8EDB3_A7FB_464A_9294_263BE2874226_.wvu.FilterData">'Seeds (no hacer)'!$A$1:$Y$58</definedName>
    <definedName hidden="1" localSheetId="1" name="Z_24FF8EA5_647B_4C58_AA6B_0933426963C8_.wvu.FilterData">'Seeds (no hacer)'!$A$1:$Y$58</definedName>
    <definedName hidden="1" localSheetId="1" name="Z_CF8014DB_3DDB_4CD1_ACEE_686CAADADE45_.wvu.FilterData">'Seeds (no hacer)'!$A$1:$Y$58</definedName>
    <definedName hidden="1" localSheetId="0" name="Z_0CAFE2B5_313A_4567_A6D0_4EF2919D545C_.wvu.FilterData">Seeds!$A$1:$AD$64</definedName>
    <definedName hidden="1" localSheetId="1" name="Z_03E0E1F4_976D_4E2E_9C6A_7DC572E3D7C0_.wvu.FilterData">'Seeds (no hacer)'!$A$1:$Y$58</definedName>
    <definedName hidden="1" localSheetId="1" name="Z_C94AE6A2_6C15_40AE_AA70_E80C2991B7E9_.wvu.FilterData">'Seeds (no hacer)'!$A$1:$Y$58</definedName>
    <definedName hidden="1" localSheetId="1" name="Z_B2E84DAA_D3E0_4B51_8E2D_8E205E9A8013_.wvu.FilterData">'Seeds (no hacer)'!$A$1:$Y$58</definedName>
    <definedName hidden="1" localSheetId="1" name="Z_4910DC1A_EF3C_443C_9FE1_3568F37C5FE4_.wvu.FilterData">'Seeds (no hacer)'!$A$1:$Y$58</definedName>
    <definedName hidden="1" localSheetId="1" name="Z_9BB0B648_77AD_4038_AD0E_B2625413C40E_.wvu.FilterData">'Seeds (no hacer)'!$A$1:$Y$58</definedName>
    <definedName hidden="1" localSheetId="1" name="Z_D78192C5_36F8_4573_B58D_1CF4C44EF6C7_.wvu.FilterData">'Seeds (no hacer)'!$A$1:$Y$58</definedName>
    <definedName hidden="1" localSheetId="1" name="Z_67A8090B_3A95_4ABF_A283_DD3982353B6D_.wvu.FilterData">'Seeds (no hacer)'!$A$1:$Y$58</definedName>
    <definedName hidden="1" localSheetId="1" name="Z_8BBEBC26_8198_4EDD_AA85_C0B25AACDC88_.wvu.FilterData">'Seeds (no hacer)'!$A$1:$Y$58</definedName>
    <definedName hidden="1" localSheetId="1" name="Z_1891F6CC_CF5E_4178_A711_C4252FE052D0_.wvu.FilterData">'Seeds (no hacer)'!$A$1:$Y$58</definedName>
    <definedName hidden="1" localSheetId="0" name="Z_2F3E2CBC_5E97_4650_B6CE_EFE8BAAA054E_.wvu.FilterData">Seeds!$A$1:$AE$867</definedName>
    <definedName hidden="1" localSheetId="0" name="Z_2F2EC238_6E2A_4B3A_A033_7BD912B8DA9A_.wvu.FilterData">Seeds!$A$1:$AD$867</definedName>
    <definedName hidden="1" localSheetId="1" name="Z_97EBC1F9_868F_4110_B5E6_A7DBB5550E9F_.wvu.FilterData">'Seeds (no hacer)'!$A$1:$Y$58</definedName>
    <definedName hidden="1" localSheetId="0" name="Z_5C14A417_53E3_4064_B7BC_2FA4918C014D_.wvu.FilterData">Seeds!$A$1:$AE$867</definedName>
    <definedName hidden="1" localSheetId="1" name="Z_5C14A417_53E3_4064_B7BC_2FA4918C014D_.wvu.FilterData">'Seeds (no hacer)'!$J$1:$J$13</definedName>
    <definedName hidden="1" localSheetId="1" name="Z_EC5FBA9B_DA27_49BF_932A_95196A139869_.wvu.FilterData">'Seeds (no hacer)'!$A$1:$Y$58</definedName>
    <definedName hidden="1" localSheetId="1" name="Z_BA317C50_9733_4432_92E2_101B39D0366E_.wvu.FilterData">'Seeds (no hacer)'!$A$1:$X$58</definedName>
    <definedName hidden="1" localSheetId="0" name="Z_C90BBE20_5A13_4DC2_8F59_88CA5DC37384_.wvu.FilterData">Seeds!$A$1:$AD$867</definedName>
    <definedName hidden="1" localSheetId="0" name="Z_55996CEF_2B2B_4796_828E_160694535415_.wvu.FilterData">Seeds!$A$1:$AE$867</definedName>
    <definedName hidden="1" localSheetId="1" name="Z_55996CEF_2B2B_4796_828E_160694535415_.wvu.FilterData">'Seeds (no hacer)'!$A$1:$W$13</definedName>
    <definedName hidden="1" localSheetId="1" name="Z_FFB99545_11E6_451C_B7D8_754394F04700_.wvu.FilterData">'Seeds (no hacer)'!$A$1:$Y$58</definedName>
    <definedName hidden="1" localSheetId="1" name="Z_CCE7AE93_5571_4455_AB00_B0826F9A2BEB_.wvu.FilterData">'Seeds (no hacer)'!$A$1:$Y$58</definedName>
    <definedName hidden="1" localSheetId="0" name="Z_AD566412_6F92_44BF_AEE8_FFEED6E6B7F4_.wvu.FilterData">Seeds!$A$1:$AD$867</definedName>
    <definedName hidden="1" localSheetId="1" name="Z_AD566412_6F92_44BF_AEE8_FFEED6E6B7F4_.wvu.FilterData">'Seeds (no hacer)'!$B$1:$J$13</definedName>
    <definedName hidden="1" localSheetId="2" name="Z_AD566412_6F92_44BF_AEE8_FFEED6E6B7F4_.wvu.FilterData">'Imágenes'!$A$1:$O$247</definedName>
    <definedName hidden="1" localSheetId="0" name="Z_BE8E15C8_A3C5_4213_B1B2_2910534A6F17_.wvu.FilterData">Seeds!$A$1:$AE$867</definedName>
    <definedName hidden="1" localSheetId="1" name="Z_BE8E15C8_A3C5_4213_B1B2_2910534A6F17_.wvu.FilterData">'Seeds (no hacer)'!$D$1:$D$58</definedName>
    <definedName hidden="1" localSheetId="1" name="Z_0A91C32B_BA99_4329_AF5A_28F2D0DC10A8_.wvu.FilterData">'Seeds (no hacer)'!$A$1:$Y$58</definedName>
    <definedName hidden="1" localSheetId="1" name="Z_F08572C0_7A37_4DCD_A53C_CF69AD07E0BB_.wvu.FilterData">'Seeds (no hacer)'!$A$1:$Y$58</definedName>
    <definedName hidden="1" localSheetId="1" name="Z_53F7138A_A1E0_4BFB_A221_2E0BFAA29B0E_.wvu.FilterData">'Seeds (no hacer)'!$A$1:$Y$58</definedName>
    <definedName hidden="1" localSheetId="1" name="Z_6E1384AC_FFDD_4A5B_A055_3E50D722E205_.wvu.FilterData">'Seeds (no hacer)'!$A$1:$Y$58</definedName>
    <definedName hidden="1" localSheetId="0" name="Z_32B9B8F3_7730_4CDF_B056_415F55451F22_.wvu.FilterData">Seeds!$A$1:$AD$867</definedName>
    <definedName hidden="1" localSheetId="1" name="Z_6265A3A5_1892_49EE_8DDF_ACB20A6942B0_.wvu.FilterData">'Seeds (no hacer)'!$A$1:$Y$58</definedName>
    <definedName hidden="1" localSheetId="1" name="Z_775EFF97_E294_4AAB_935D_F98AF8825F21_.wvu.FilterData">'Seeds (no hacer)'!$A$1:$AA$58</definedName>
    <definedName hidden="1" localSheetId="1" name="Z_FA6A908B_0560_4CCC_845E_A825ECB6C3E8_.wvu.FilterData">'Seeds (no hacer)'!$A$1:$AA$58</definedName>
    <definedName hidden="1" localSheetId="1" name="Z_D9A45A4A_6521_4AA8_9310_E7D54B17885F_.wvu.FilterData">'Seeds (no hacer)'!$A$1:$AA$58</definedName>
    <definedName hidden="1" localSheetId="0" name="Z_AE3A4ECB_0283_4561_8941_16D729908402_.wvu.FilterData">Seeds!$A$1:$AE$867</definedName>
    <definedName hidden="1" localSheetId="1" name="Z_AE3A4ECB_0283_4561_8941_16D729908402_.wvu.FilterData">'Seeds (no hacer)'!$A$1:$Y$58</definedName>
    <definedName hidden="1" localSheetId="1" name="Z_B5A1A90F_8E74_43BB_90A5_AE5FD0FA0F01_.wvu.FilterData">'Seeds (no hacer)'!$A$1:$AA$58</definedName>
    <definedName hidden="1" localSheetId="0" name="Z_5D685F0E_34F2_40BE_895D_61C81C390C35_.wvu.FilterData">Seeds!$A$1:$AD$867</definedName>
    <definedName hidden="1" localSheetId="0" name="Z_E28DD64A_7E86_4521_ADBF_6F7458370803_.wvu.FilterData">Seeds!$A$1:$AD$867</definedName>
  </definedNames>
  <calcPr/>
  <customWorkbookViews>
    <customWorkbookView activeSheetId="0" maximized="1" windowHeight="0" windowWidth="0" guid="{97EBC1F9-868F-4110-B5E6-A7DBB5550E9F}" name="Filtro 17"/>
    <customWorkbookView activeSheetId="0" maximized="1" windowHeight="0" windowWidth="0" guid="{61973409-4261-4B7D-8610-F7D237D324FA}" name="Filtro 18"/>
    <customWorkbookView activeSheetId="0" maximized="1" windowHeight="0" windowWidth="0" guid="{FA6A908B-0560-4CCC-845E-A825ECB6C3E8}" name="Filtro 59"/>
    <customWorkbookView activeSheetId="0" maximized="1" windowHeight="0" windowWidth="0" guid="{119F0C0E-733C-4222-B3D9-90B104796B83}" name="Filtro 15"/>
    <customWorkbookView activeSheetId="0" maximized="1" windowHeight="0" windowWidth="0" guid="{D78192C5-36F8-4573-B58D-1CF4C44EF6C7}" name="Filtro 16"/>
    <customWorkbookView activeSheetId="0" maximized="1" windowHeight="0" windowWidth="0" guid="{67A8090B-3A95-4ABF-A283-DD3982353B6D}" name="Filtro 57"/>
    <customWorkbookView activeSheetId="0" maximized="1" windowHeight="0" windowWidth="0" guid="{53F7138A-A1E0-4BFB-A221-2E0BFAA29B0E}" name="Filtro 13"/>
    <customWorkbookView activeSheetId="0" maximized="1" windowHeight="0" windowWidth="0" guid="{2160912D-FFFE-4C02-A74B-2B00BCD8AB77}" name="Filtro 58"/>
    <customWorkbookView activeSheetId="0" maximized="1" windowHeight="0" windowWidth="0" guid="{6E1384AC-FFDD-4A5B-A055-3E50D722E205}" name="Filtro 14"/>
    <customWorkbookView activeSheetId="0" maximized="1" windowHeight="0" windowWidth="0" guid="{AE3A4ECB-0283-4561-8941-16D729908402}" name="Filtro 11"/>
    <customWorkbookView activeSheetId="0" maximized="1" windowHeight="0" windowWidth="0" guid="{CCE7AE93-5571-4455-AB00-B0826F9A2BEB}" name="Filtro 55"/>
    <customWorkbookView activeSheetId="0" maximized="1" windowHeight="0" windowWidth="0" guid="{6265A3A5-1892-49EE-8DDF-ACB20A6942B0}" name="Filtro 56"/>
    <customWorkbookView activeSheetId="0" maximized="1" windowHeight="0" windowWidth="0" guid="{CF8014DB-3DDB-4CD1-ACEE-686CAADADE45}" name="Filtro 12"/>
    <customWorkbookView activeSheetId="0" maximized="1" windowHeight="0" windowWidth="0" guid="{3E6F8164-A9A9-490A-9713-168AE451E4AD}" name="Filtro 53"/>
    <customWorkbookView activeSheetId="0" maximized="1" windowHeight="0" windowWidth="0" guid="{E81D09C3-9099-485D-813F-E45CA51296B5}" name="Filtro 10"/>
    <customWorkbookView activeSheetId="0" maximized="1" windowHeight="0" windowWidth="0" guid="{544E54E4-2606-4CA8-B564-3C189C43ED42}" name="Filtro 51"/>
    <customWorkbookView activeSheetId="0" maximized="1" windowHeight="0" windowWidth="0" guid="{2C6EB586-4F22-4195-A112-4B85FA3F1D2B}" name="Filtro 52"/>
    <customWorkbookView activeSheetId="0" maximized="1" windowHeight="0" windowWidth="0" guid="{E7506F17-1A8E-44BC-9B1B-66B1AAA954E8}" name="Filtro 50"/>
    <customWorkbookView activeSheetId="0" maximized="1" windowHeight="0" windowWidth="0" guid="{2F3E2CBC-5E97-4650-B6CE-EFE8BAAA054E}" name="Single Choice"/>
    <customWorkbookView activeSheetId="0" maximized="1" windowHeight="0" windowWidth="0" guid="{10F064F6-6B6F-4629-BDBA-16D76E867964}" name="Erica"/>
    <customWorkbookView activeSheetId="0" maximized="1" windowHeight="0" windowWidth="0" guid="{32B9B8F3-7730-4CDF-B056-415F55451F22}" name="JSON sin imagen"/>
    <customWorkbookView activeSheetId="0" maximized="1" windowHeight="0" windowWidth="0" guid="{6A55673D-F6AD-42E6-8FB5-D9314DF8CF12}" name="Order"/>
    <customWorkbookView activeSheetId="0" maximized="1" windowHeight="0" windowWidth="0" guid="{5BC6A3FA-22C3-4270-8A5F-B550502B3E4C}" name="Filtro 28"/>
    <customWorkbookView activeSheetId="0" maximized="1" windowHeight="0" windowWidth="0" guid="{F4CA0E78-CF4E-412B-BE3D-252B710705FA}" name="Filtro 29"/>
    <customWorkbookView activeSheetId="0" maximized="1" windowHeight="0" windowWidth="0" guid="{E805FB9B-9C49-4D00-AC94-9A8A6C8D8AE3}" name="Filtro 26"/>
    <customWorkbookView activeSheetId="0" maximized="1" windowHeight="0" windowWidth="0" guid="{1891F6CC-CF5E-4178-A711-C4252FE052D0}" name="Filtro 27"/>
    <customWorkbookView activeSheetId="0" maximized="1" windowHeight="0" windowWidth="0" guid="{55996CEF-2B2B-4796-828E-160694535415}" name="Filtro 8"/>
    <customWorkbookView activeSheetId="0" maximized="1" windowHeight="0" windowWidth="0" guid="{F1C2974D-AC82-4A1C-BE0D-47C239B631B8}" name="Filtro 24"/>
    <customWorkbookView activeSheetId="0" maximized="1" windowHeight="0" windowWidth="0" guid="{0A91C32B-BA99-4329-AF5A-28F2D0DC10A8}" name="Filtro 25"/>
    <customWorkbookView activeSheetId="0" maximized="1" windowHeight="0" windowWidth="0" guid="{B925ED5B-9C03-4F9F-938B-0EF77FE6E73E}" name="Filtro 9"/>
    <customWorkbookView activeSheetId="0" maximized="1" windowHeight="0" windowWidth="0" guid="{AACBDEEC-65B4-49FE-9725-659DE35568D5}" name="Filtro 22"/>
    <customWorkbookView activeSheetId="0" maximized="1" windowHeight="0" windowWidth="0" guid="{775EFF97-E294-4AAB-935D-F98AF8825F21}" name="Filtro 66"/>
    <customWorkbookView activeSheetId="0" maximized="1" windowHeight="0" windowWidth="0" guid="{D9A45A4A-6521-4AA8-9310-E7D54B17885F}" name="Filtro 67"/>
    <customWorkbookView activeSheetId="0" maximized="1" windowHeight="0" windowWidth="0" guid="{193593FD-CA85-4D8A-915B-01BA02DC77C1}" name="Filtro 23"/>
    <customWorkbookView activeSheetId="0" maximized="1" windowHeight="0" windowWidth="0" guid="{EC5FBA9B-DA27-49BF-932A-95196A139869}" name="Filtro 20"/>
    <customWorkbookView activeSheetId="0" maximized="1" windowHeight="0" windowWidth="0" guid="{AC22B374-9AD0-4CBA-A7A6-0285546F6F48}" name="Filtro 64"/>
    <customWorkbookView activeSheetId="0" maximized="1" windowHeight="0" windowWidth="0" guid="{24FF8EA5-647B-4C58-AA6B-0933426963C8}" name="Filtro 21"/>
    <customWorkbookView activeSheetId="0" maximized="1" windowHeight="0" windowWidth="0" guid="{19499557-4647-4B81-AE69-955FD5DB1747}" name="Filtro 65"/>
    <customWorkbookView activeSheetId="0" maximized="1" windowHeight="0" windowWidth="0" guid="{036F4B90-4F51-479E-86B9-36B852CFA0D9}" name="Traducão brasil"/>
    <customWorkbookView activeSheetId="0" maximized="1" windowHeight="0" windowWidth="0" guid="{21914834-2049-435C-BD97-F7C68E2539F5}" name="Filtro 62"/>
    <customWorkbookView activeSheetId="0" maximized="1" windowHeight="0" windowWidth="0" guid="{E28DD64A-7E86-4521-ADBF-6F7458370803}" name="Pasar a orto"/>
    <customWorkbookView activeSheetId="0" maximized="1" windowHeight="0" windowWidth="0" guid="{CD6FB5D0-1999-4C25-A3BA-296499FBA3A3}" name="Filtro 63"/>
    <customWorkbookView activeSheetId="0" maximized="1" windowHeight="0" windowWidth="0" guid="{0FFA4C2B-81FF-41D7-9793-E3D767F990C1}" name="Filtro 60"/>
    <customWorkbookView activeSheetId="0" maximized="1" windowHeight="0" windowWidth="0" guid="{B5A1A90F-8E74-43BB-90A5-AE5FD0FA0F01}" name="Filtro 61"/>
    <customWorkbookView activeSheetId="0" maximized="1" windowHeight="0" windowWidth="0" guid="{8683A935-851A-498C-8AB7-E5340B48934A}" name="BNCC"/>
    <customWorkbookView activeSheetId="0" maximized="1" windowHeight="0" windowWidth="0" guid="{1EA9D4CD-D3B2-489F-8236-D33DBF4802C1}" name="Ana"/>
    <customWorkbookView activeSheetId="0" maximized="1" windowHeight="0" windowWidth="0" guid="{BA317C50-9733-4432-92E2-101B39D0366E}" name="Filtro 19"/>
    <customWorkbookView activeSheetId="0" maximized="1" windowHeight="0" windowWidth="0" guid="{8BBEBC26-8198-4EDD-AA85-C0B25AACDC88}" name="Filtro 39"/>
    <customWorkbookView activeSheetId="0" maximized="1" windowHeight="0" windowWidth="0" guid="{843716C2-261B-47B9-B169-E4D5C89DFE05}" name="Orto+cast"/>
    <customWorkbookView activeSheetId="0" maximized="1" windowHeight="0" windowWidth="0" guid="{3A235691-E9DC-4E09-AFAC-F27FD22F8B2B}" name="Filtro 37"/>
    <customWorkbookView activeSheetId="0" maximized="1" windowHeight="0" windowWidth="0" guid="{F08572C0-7A37-4DCD-A53C-CF69AD07E0BB}" name="Filtro 38"/>
    <customWorkbookView activeSheetId="0" maximized="1" windowHeight="0" windowWidth="0" guid="{0BCB3CC0-FB0E-4AEC-91A2-0BE1DC4B00F8}" name="Filtro 35"/>
    <customWorkbookView activeSheetId="0" maximized="1" windowHeight="0" windowWidth="0" guid="{B3F97D41-A9F1-4515-9C72-51686D540E43}" name="Filtro 36"/>
    <customWorkbookView activeSheetId="0" maximized="1" windowHeight="0" windowWidth="0" guid="{466E062E-5C49-4881-B84D-6DD8D2E7CAF1}" name="Filtro 33"/>
    <customWorkbookView activeSheetId="0" maximized="1" windowHeight="0" windowWidth="0" guid="{9326D399-EA57-4CF5-8A22-738CF597DEA8}" name="Filtro 34"/>
    <customWorkbookView activeSheetId="0" maximized="1" windowHeight="0" windowWidth="0" guid="{CA0F6DCA-06D2-4404-BB32-790217D5B1EF}" name="Filtro 31"/>
    <customWorkbookView activeSheetId="0" maximized="1" windowHeight="0" windowWidth="0" guid="{C94AE6A2-6C15-40AE-AA70-E80C2991B7E9}" name="Filtro 32"/>
    <customWorkbookView activeSheetId="0" maximized="1" windowHeight="0" windowWidth="0" guid="{4910DC1A-EF3C-443C-9FE1-3568F37C5FE4}" name="Filtro 30"/>
    <customWorkbookView activeSheetId="0" maximized="1" windowHeight="0" windowWidth="0" guid="{0878CA8F-D469-4776-9C5D-B4D4215D7D9E}" name="Match"/>
    <customWorkbookView activeSheetId="0" maximized="1" windowHeight="0" windowWidth="0" guid="{0CAFE2B5-313A-4567-A6D0-4EF2919D545C}" name="Isa"/>
    <customWorkbookView activeSheetId="0" maximized="1" windowHeight="0" windowWidth="0" guid="{5C14A417-53E3-4064-B7BC-2FA4918C014D}" name="Filtro 4"/>
    <customWorkbookView activeSheetId="0" maximized="1" windowHeight="0" windowWidth="0" guid="{BE8E15C8-A3C5-4213-B1B2-2910534A6F17}" name="Filtro 5"/>
    <customWorkbookView activeSheetId="0" maximized="1" windowHeight="0" windowWidth="0" guid="{9782D2BB-A8E3-4E96-90D9-4C5895C2FA1F}" name="Filtro 6"/>
    <customWorkbookView activeSheetId="0" maximized="1" windowHeight="0" windowWidth="0" guid="{A1C3FD8E-CDB3-4204-9C69-B9E553E02E47}" name="Filtro 7"/>
    <customWorkbookView activeSheetId="0" maximized="1" windowHeight="0" windowWidth="0" guid="{AD566412-6F92-44BF-AEE8-FFEED6E6B7F4}" name="Filtro 1"/>
    <customWorkbookView activeSheetId="0" maximized="1" windowHeight="0" windowWidth="0" guid="{A131A660-198F-4E12-97E6-F16BE046AA48}" name="Filtro 2"/>
    <customWorkbookView activeSheetId="0" maximized="1" windowHeight="0" windowWidth="0" guid="{BBE1AE90-DEB1-44C5-AF23-C13DBB9831AA}" name="Filtro 3"/>
    <customWorkbookView activeSheetId="0" maximized="1" windowHeight="0" windowWidth="0" guid="{C8C2B09E-A319-47A7-833C-F46F0E2C1087}" name="Filtro 48"/>
    <customWorkbookView activeSheetId="0" maximized="1" windowHeight="0" windowWidth="0" guid="{9BB0B648-77AD-4038-AD0E-B2625413C40E}" name="Filtro 46"/>
    <customWorkbookView activeSheetId="0" maximized="1" windowHeight="0" windowWidth="0" guid="{03E0E1F4-976D-4E2E-9C6A-7DC572E3D7C0}" name="Filtro 47"/>
    <customWorkbookView activeSheetId="0" maximized="1" windowHeight="0" windowWidth="0" guid="{DA26EDA8-C4AC-4033-B887-E862DB00E999}" name="Filtro 44"/>
    <customWorkbookView activeSheetId="0" maximized="1" windowHeight="0" windowWidth="0" guid="{69B22EBC-99EE-48F7-994E-E14F99210A31}" name="Filtro 45"/>
    <customWorkbookView activeSheetId="0" maximized="1" windowHeight="0" windowWidth="0" guid="{FFB99545-11E6-451C-B7D8-754394F04700}" name="Filtro 43"/>
    <customWorkbookView activeSheetId="0" maximized="1" windowHeight="0" windowWidth="0" guid="{9ED8EDB3-A7FB-464A-9294-263BE2874226}" name="Filtro 40"/>
    <customWorkbookView activeSheetId="0" maximized="1" windowHeight="0" windowWidth="0" guid="{1B5A49E5-80AB-4DED-AE14-EACA220E2C76}" name="CC(ES)"/>
    <customWorkbookView activeSheetId="0" maximized="1" windowHeight="0" windowWidth="0" guid="{B2E84DAA-D3E0-4B51-8E2D-8E205E9A8013}" name="Filtro 41"/>
    <customWorkbookView activeSheetId="0" maximized="1" windowHeight="0" windowWidth="0" guid="{5D685F0E-34F2-40BE-895D-61C81C390C35}" name="JSON imagen"/>
    <customWorkbookView activeSheetId="0" maximized="1" windowHeight="0" windowWidth="0" guid="{A1F49F86-1F2B-46AB-B42C-C957BE16342C}" name="Other JSON"/>
    <customWorkbookView activeSheetId="0" maximized="1" windowHeight="0" windowWidth="0" guid="{2F2EC238-6E2A-4B3A-A033-7BD912B8DA9A}" name="Traducir a PT"/>
    <customWorkbookView activeSheetId="0" maximized="1" windowHeight="0" windowWidth="0" guid="{C90BBE20-5A13-4DC2-8F59-88CA5DC37384}" name="JSON con imagen"/>
    <customWorkbookView activeSheetId="0" maximized="1" windowHeight="0" windowWidth="0" guid="{54C7A207-62F8-4715-9E42-4D7F5F96B86B}" name="Traducción US"/>
    <customWorkbookView activeSheetId="0" maximized="1" windowHeight="0" windowWidth="0" guid="{12802AF5-D5E9-47FE-B9C5-D26499AE1A02}" name="Carlos"/>
  </customWorkbookViews>
</workbook>
</file>

<file path=xl/comments1.xml><?xml version="1.0" encoding="utf-8"?>
<comments xmlns:r="http://schemas.openxmlformats.org/officeDocument/2006/relationships" xmlns="http://schemas.openxmlformats.org/spreadsheetml/2006/main">
  <authors>
    <author/>
  </authors>
  <commentList>
    <comment authorId="0" ref="AC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J61">
      <text>
        <t xml:space="preserve">Saxofón: bit.ly/3OzMvoA</t>
      </text>
    </comment>
    <comment authorId="0" ref="I251">
      <text>
        <t xml:space="preserve">Esperar a jueves 16 13h:20 para que se vean en AWS</t>
      </text>
    </comment>
  </commentList>
</comments>
</file>

<file path=xl/sharedStrings.xml><?xml version="1.0" encoding="utf-8"?>
<sst xmlns="http://schemas.openxmlformats.org/spreadsheetml/2006/main" count="16946" uniqueCount="5380">
  <si>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</si>
  <si>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</si>
  <si>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</si>
  <si>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</si>
  <si>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</si>
  <si>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</si>
  <si>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</si>
  <si>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</si>
  <si>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</si>
  <si>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</si>
  <si>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</si>
  <si>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</si>
  <si>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</si>
  <si>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</si>
  <si>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</si>
  <si>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</si>
  <si>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</si>
  <si>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</si>
  <si>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</si>
  <si>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</si>
  <si>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</si>
  <si>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</si>
  <si>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</si>
  <si>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</si>
  <si>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</si>
  <si>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Referencia para ID</t>
  </si>
  <si>
    <t>STANDARD</t>
  </si>
  <si>
    <t>Falta revisión Pablo</t>
  </si>
  <si>
    <t>Código</t>
  </si>
  <si>
    <t>CC (US)</t>
  </si>
  <si>
    <t>M2-NyO-1a</t>
  </si>
  <si>
    <t>Lee los números del 1 al 99</t>
  </si>
  <si>
    <t>Identificar</t>
  </si>
  <si>
    <t>JSON revisado</t>
  </si>
  <si>
    <t>Señala la opción correcta.
El número {{Q1}} se lee \"{{T1}}\".*
El número {{Q2}} se lee \"{{T2}}\".*
El número {{Q3}} se lee \"{{T3}}\".
El número {{Q4}} se lee \"{{T4}}\".
(Se ven 3, 1 correcta)</t>
  </si>
  <si>
    <t>no</t>
  </si>
  <si>
    <t>Single choice</t>
  </si>
  <si>
    <t>Q1-Q6= Min = 1; Max =99; Step = 1</t>
  </si>
  <si>
    <t>T1 = Lemonlib.numToWords({{Q1}})
T2 = Lemonlib.numToWords({{Q2}})
T3 = Lemonlib.numToWords({{Q5}})
T4 = Lemonlib.numToWords({{Q6}})
T5 = Lemonlib.numToWords({{Q3}})
T6 = Lemonlib.numToWords({{Q4}})</t>
  </si>
  <si>
    <t>TE + hint</t>
  </si>
  <si>
    <t>La posición de cada cifra determina la forma en la que se lee.</t>
  </si>
  <si>
    <t>La posición de cada cifra determina la forma en la que se lee.
A3=&lt;p&gt;El número {{Q3}} se lee \"{{T5}}\".&lt;/p&gt;
A4=&lt;p&gt;El número {{Q4}} se lee \"{{T6}}\".&lt;/p&gt;</t>
  </si>
  <si>
    <t>Números y operaciones</t>
  </si>
  <si>
    <t>{
    "id": "M2-NyO-1a-I-1",
    "stimulus": "&lt;p&gt;Selecciona la opción correcta.&lt;/p&gt;",
    "hint": "&lt;p&gt;La posición de cada cifra determina la forma en la que se lee.&lt;/p&gt;",
    "feedback": "&lt;p&gt;La posición de cada cifra determina la forma en la que se lee.&lt;/p&gt;",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 Lemonlib.numToWords({{Q1}},'es')",
                "temp": true
            },
            {
                "name": "T2",
                "label": "{{function}}",
                "function": " Lemonlib.numToWords({{Q2}},'es')",
                "temp": true
            },
            {
                "name": "T3",
                "label": "{{function}}",
                "function": " Lemonlib.numToWords({{Q5}},'es')",
                "temp": true
            },
            {
                "name": "T4",
                "label": "{{function}}",
                "function": " Lemonlib.numToWords({{Q6}},'es')",
                "temp": true
            },
            {
                "name": "T5",
                "label": "{{function}}",
                "function": "Lemonlib.numToWords({{Q3}},'es')",
                "temp": true
            },
            {
                "name": "T6",
                "label": "{{function}}",
                "function": "Lemonlib.numToWords({{Q4}},'es')",
                "temp": true
            },
            {
                "name": "A1",
                "label": "{{function}}",
                "function": "El número {{Q1}} se lee “{{T1}}”."
            },
            {
                "name": "A2",
                "label": "{{function}}",
                "function": "El número {{Q2}} se lee “{{T2}}”."
            },
            {
                "name": "A3",
                "label": "{{function}}",
                "function": "El número {{Q3}} se lee “{{T3}}”.",
                "incorrect": true,
                "feedback": "&lt;p&gt;El número {{Q3}} se lee “{{T5}}”.&lt;/p&gt;"
            },
            {
                "name": "A4",
                "label": "{{function}}",
                "function": "El número {{Q4}} se lee “{{T4}}”.",
                "incorrect": true,
                "feedback": "&lt;p&gt;El número {{Q4}} se lee “{{T6}}”.&lt;/p&gt;"
            }
        ],
        "uniques": true
    },
    "algorithm": {
        "name": "trueFalse",
        "template": "Multiple choice – standard",
        "params": {
            "countCorrect": 1,
            "countIncorrect": 2,
            "showCheckIcon": true
        }
    }
}</t>
  </si>
  <si>
    <t>CC</t>
  </si>
  <si>
    <t>BNCC</t>
  </si>
  <si>
    <t>USA</t>
  </si>
  <si>
    <t>Une con líneas estos números con la forma en que se leen.
{{Q1}} - {{T1}}
{{Q2}} - {{T2}}
{{Q3}} - {{T3}}</t>
  </si>
  <si>
    <t>Linking lines</t>
  </si>
  <si>
    <t>Q1= Min = 1; Max =99; Step = 1
Q2= Min = 1; Max =99; Step = 1
Q3= Min = 1; Max =99; Step = 1</t>
  </si>
  <si>
    <t>T1 = Lemonlib.numToWords({{Q1}})
T2 = Lemonlib.numToWords({{Q2}})
T3 = Lemonlib.numToWords({{Q3}})</t>
  </si>
  <si>
    <t>{"id":"M2-NyO-1a-I-2","stimulus":"&lt;p&gt;Arrastra la forma escrita de cada número a su lugar correspondiente.&lt;/p&gt;","feedback":"&lt;p&gt;La posición de cada cifra determina la forma en la que se lee.&lt;/p&gt;","hint":"&lt;p&gt;La posición de cada cifra determina la forma en la que se lee.&lt;/p&gt;","seed":{"parameters":[{"name":"Q1","label":null,"min":1,"max":99,"step":1},{"name":"Q2","label":null,"min":1,"max":99,"step":1},{"name":"Q3","label":null,"min":1,"max":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t>
  </si>
  <si>
    <t>Evocar</t>
  </si>
  <si>
    <t>Completa esta frase.</t>
  </si>
  <si>
    <t>El número {{Q1}} se lee {{A1}}.</t>
  </si>
  <si>
    <t>Cloze with text</t>
  </si>
  <si>
    <t>Q1= Min = 1; Max = 99; Step = 1</t>
  </si>
  <si>
    <t>A1= Lemonlib.numToWords({{Q1}})</t>
  </si>
  <si>
    <t>{
    "id": "M2-NyO-1a-E-1",
    "stimulus": "&lt;p&gt;Completa esta oración.&lt;/p&gt;",
    "feedback": "&lt;p&gt;La posición de cada cifra determina la forma en la que se lee.&lt;/p&gt;",
    "hint": "&lt;p&gt;La posición de cada cifra determina la forma en la que se lee.&lt;/p&gt;",
    "template": "&lt;p&gt;El número {{T1}} se lee {{T2}} y {{response}}.&lt;/p&gt;",
    "seed": {
        "parameters": [
            {
                "name": "Q1",
                "label": null,
                "min": 3,
                "max": 9,
                "step": 1
            },
            {
                "name": "Q2",
                "label": null,
                "min": 1,
                "max": 9,
                "step": 1
            }
        ],
        "calculated": [
            {
                "name": "T1",
                "label": "{{function}}",
                "function": "{{Q1}}*10+{{Q2}}",
                "temp": true
            },
            {
                "name": "T2",
                "label": "{{function}}",
                "function": "Lemonlib.numToWords({{Q1}}*10,'es')",
                "temp": true
            },
            {
                "name": "A1",
                "label": "{{function}}",
                "function": "Lemonlib.numToWords({{Q2}},'es')"
            }
        ],
        "uniques": true
    },
    "algorithm": {
        "name": "calculateOperation",
        "template": "Cloze with text"
    }
}</t>
  </si>
  <si>
    <t>{
    "id": "M2-NyO-1a-E-2",
    "stimulus": "&lt;p&gt;Completa esta oración.&lt;/p&gt;",
    "feedback": "&lt;p&gt;La posición de cada cifra determina la forma en la que se lee.&lt;/p&gt;",
    "hint": "&lt;p&gt;La posición de cada cifra determina la forma en la que se lee.&lt;/p&gt;",
    "template": "&lt;p&gt;El número {{T1}} se lee {{response}} y {{T2}}.&lt;/p&gt;",
    "seed": {
        "parameters": [
            {
                "name": "Q1",
                "label": null,
                "min": 3,
                "max": 9,
                "step": 1
            },
            {
                "name": "Q2",
                "label": null,
                "min": 1,
                "max": 9,
                "step": 1
            }
        ],
        "calculated": [
            {
                "name": "T1",
                "label": "{{function}}",
                "function": "{{Q1}}*10+{{Q2}}",
                "temp": true
            },
            {
                "name": "T2",
                "label": "{{function}}",
                "function": "Lemonlib.numToWords({{Q2}},'es')",
                "temp": true
            },
            {
                "name": "A1",
                "label": "{{function}}",
                "function": "Lemonlib.numToWords({{Q1}}*10,'es')"
            }
        ],
        "uniques": true
    },
    "algorithm": {
        "name": "calculateOperation",
        "template": "Cloze with text"
    }
}</t>
  </si>
  <si>
    <t>{
    "id": "M2-NyO-1a-E-3",
    "stimulus": "&lt;p&gt;Completa esta oración.&lt;/p&gt;",
    "feedback": "&lt;p&gt;La posición de cada cifra determina la forma en la que se lee.&lt;/p&gt;",
    "hint": "&lt;p&gt;La posición de cada cifra determina la forma en la que se lee.&lt;/p&gt;",
    "template": "&lt;p&gt;El número {{Q1}} se lee {{response}}.&lt;/p&gt;",
    "seed": {
        "parameters": [
            {
                "name": "Q1",
                "label": null,
                "min": 10,
                "max": 90,
                "step": 10
            }
        ],
        "calculated": [
            {
                "name": "A1",
                "label": "{{function}}",
                "function": "Lemonlib.numToWords({{Q1}},'es')"
            }
        ],
        "uniques": true
    },
    "algorithm": {
        "name": "calculateOperation",
        "template": "Cloze with text"
    }
}</t>
  </si>
  <si>
    <t>{
    "id": "M2-NyO-1a-E-4",
    "stimulus": "&lt;p&gt;Completa esta oración.&lt;/p&gt;",
    "feedback": "&lt;p&gt;La posición de cada cifra determina la forma en la que se lee.&lt;/p&gt;",
    "hint": "&lt;p&gt;La posición de cada cifra determina la forma en la que se lee.&lt;/p&gt;",
    "template": "&lt;p&gt;El número {{Q1}} se lee {{response}}.&lt;/p&gt;",
    "seed": {
        "parameters": [
            {
                "name": "Q1",
                "label": null,
                "min": 1,
                "max": 19,
                "step": 1
            }
        ],
        "calculated": [
            {
                "name": "A1",
                "label": "{{function}}",
                "function": "Lemonlib.numToWords({{Q1}},'es')"
            }
        ],
        "uniques": true
    },
    "algorithm": {
        "name": "calculateOperation",
        "template": "Cloze with text"
    }
}</t>
  </si>
  <si>
    <t>M2-NyO-1b</t>
  </si>
  <si>
    <t>Escribe los números del 1 al 99</t>
  </si>
  <si>
    <t>Arrastra el número correcto.</t>
  </si>
  <si>
    <t>El número \"{{T1}}\" se escribe {{A1}}.</t>
  </si>
  <si>
    <t>Drag and drop</t>
  </si>
  <si>
    <t>Q1= Min = 1; Max = 99; Step = 1
Q2= Min = 1; Max = 99; Step = 1
Q3= Min = 1; Max = 99; Step = 1</t>
  </si>
  <si>
    <t>T1 = Lemonlib.numToWords({{Q1}})
A1 = {{Q1}}
A2 = {{Q2}}
A3 = {{Q3}}</t>
  </si>
  <si>
    <t>La posición de cada cifra determina la forma en la que se escribe.</t>
  </si>
  <si>
    <t>{
    "id": "M2-NyO-1b-I-1",
    "stimulus": "&lt;p&gt;Arrastra el número correcto.&lt;/p&gt;",
    "feedback": "&lt;p&gt;La posición de cada cifra determina la forma en la que se escribe.&lt;/p&gt;",
    "hint": "&lt;p&gt;La posición de cada cifra determina la forma en la que se escribe.&lt;/p&gt;",
    "template": "&lt;p&gt;El número “{{T1}}” se escribe {{response}}.&lt;/p&gt;",
    "seed": {
        "parameters": [
            {
                "name": "Q1",
                "label": null,
                "min": 1,
                "max": 99,
                "step": 1
            },
            {
                "name": "Q2",
                "label": null,
                "min": 1,
                "max": 99,
                "step": 1
            },
            {
                "name": "Q3",
                "label": null,
                "min": 1,
                "max": 99,
                "step": 1
            }
        ],
        "calculated": [
            {
                "name": "T1",
                "label": "{{function}}",
                "function": "Lemonlib.numToWords({{Q1}},'es')",
                "temp": true
            },
            {
                "name": "A1",
                "label": "{{function}}",
                "function": "{{Q1}}"
            },
            {
                "name": "A2",
                "label": "{{function}}",
                "function": "{{Q2}}",
                "incorrect": true
            },
            {
                "name": "A3",
                "label": "{{function}}",
                "function": "{{Q3}}",
                "incorrect": true
            }
        ],
        "uniques": true
    },
    "algorithm": {
        "name": "calculateOperation",
        "template": "Cloze with drag &amp; drop",
        "params": {
            "keyboard": "NUMERICAL"
        }
    }
}</t>
  </si>
  <si>
    <t>Selecciona el número correcto.</t>
  </si>
  <si>
    <t>El número \"{{T1}}\" se escribe {{group1}}.</t>
  </si>
  <si>
    <t>Dropdown</t>
  </si>
  <si>
    <t>T1 = Lemonlib.numToWords({{Q1}})
group1 = A1*, A2, A3
A1 = {{Q1}}
A2 = {{Q2}}
A3 = {{Q3}}</t>
  </si>
  <si>
    <t>{
    "id": "M2-NyO-1b-I-2",
    "stimulus": "&lt;p&gt;Selecciona el número correcto.&lt;/p&gt;",
    "template": "&lt;p&gt;El número “{{T1}}” se escribe {{response}}.&lt;/p&gt;",
    "hint": "&lt;p&gt;La posición de cada cifra determina la forma en la que se escribe.&lt;/p&gt;",
    "feedback": "&lt;p&gt;La posición de cada cifra determina la forma en la que se escribe.&lt;/p&gt;",
    "seed": {
        "parameters": [
            {
                "name": "Q1",
                "label": null,
                "min": 1,
                "max": 99,
                "step": 1
            },
            {
                "name": "Q2",
                "label": null,
                "min": 1,
                "max": 99,
                "step": 1
            },
            {
                "name": "Q3",
                "label": null,
                "min": 1,
                "max": 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t>
  </si>
  <si>
    <t>Cloze math</t>
  </si>
  <si>
    <t>T1= Lemonlib.numToWords({{Q1}})
A1 = {{Q1}}</t>
  </si>
  <si>
    <t>{
    "id": "M2-NyO-1b-E-1",
    "stimulus": "&lt;p&gt;Completa esta oración.&lt;/p&gt;",
    "feedback": "&lt;p&gt;La posición de cada cifra determina la forma en la que se lee.&lt;/p&gt;",
    "hint": "&lt;p&gt;La posición de cada cifra determina la forma en la que se lee.&lt;/p&gt;",
    "template": "&lt;p&gt;El número “{{T1}}” se escribe {{response}}.&lt;/p&gt;",
    "seed": {
        "parameters": [
            {
                "name": "Q1",
                "label": null,
                "min": 1,
                "max": 99,
                "step": 1
            }
        ],
        "calculated": [
            {
                "name": "T1",
                "label": "{{function}}",
                "function": "Lemonlib.numToWords({{Q1}},'es')",
                "temp": true
            },
            {
                "name": "A1",
                "label": "{{function}}",
                "function": "{{Q1}}"
            }
        ],
        "uniques": true
    },
    "algorithm": {
        "name": "calculateOperation",
        "params": {
            "method": "equivLiteral",
            "keyboard": "NUMERICAL"
        }
    }
}</t>
  </si>
  <si>
    <t>M2-NyO-1c</t>
  </si>
  <si>
    <t>Descompone y compone números naturales del 0 al 99</t>
  </si>
  <si>
    <t>Selecciona la descomposición correcta.
{{Q1}}{{Q2}} = {{Q1}}0 + {{Q2}}*
{{Q3}}{{Q4}} = {{Q3}} + {{Q4}}
{{Q5}}{{Q6}} = {{Q6}}0 + {{Q5}}</t>
  </si>
  <si>
    <t>Q1= Min=1; Max=9; Step=1
Q2= Min=1; Max=9; Step=1
Q3= Min=1; Max=9; Step=1
Q4= Min=1; Max=9; Step=1
Q5= Min=1; Max=9; Step=1
Q6= Min=1; Max=9; Step=1</t>
  </si>
  <si>
    <t>N/A</t>
  </si>
  <si>
    <t>Fíjate en la posición de cada cifra.</t>
  </si>
  <si>
    <t>Para descomponer un número hay que fijarse en la posición de cada cifra.</t>
  </si>
  <si>
    <t>{
    "id": "M2-NyO-1c-I-1",
    "stimulus": "&lt;p&gt;Selecciona la descomposición correcta.&lt;/p&gt;",
    "hint": "&lt;p&gt;Fíjate en la posición de cada cifra.&lt;/p&gt;",
    "feedback": "&lt;p&gt;Para descomponer un número hay que fijarse en la posición de cada cifra:&lt;/p&gt;&lt;p style=\"text-align: center\"&gt;&lt;span style=\"color: #E3360C\"&gt;{{Q1}}&lt;/span&gt;&lt;span style=\"color: #2C9CDC\"&gt;{{Q2}}&lt;/span&gt; = &lt;span style=\"color: #E3360C\"&gt;{{Q1}}0&lt;/span&gt; + &lt;span style=\"color: #2C9CDC\"&gt;{{Q2}}&lt;/span&gt;&lt;/p&gt;",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 false,
            "columns": 3
        }
    }
}</t>
  </si>
  <si>
    <t>&lt;p&gt;Fíjate en el ejemplo y completa la siguiente descomposición.&lt;/p&gt;&lt;p&gt;{{Q1}}{{Q2}} = {{Q1}}0 + {{Q2}}&lt;/p&gt;</t>
  </si>
  <si>
    <t>{{T1}} = {{A1}} + {{A2}}</t>
  </si>
  <si>
    <t>Q1= Min=1; Max=9; Step=1
Q2= Min=1; Max=9; Step=1
Q3= Min=1; Max=9; Step=1
Q4= Min=1; Max=9; Step=1</t>
  </si>
  <si>
    <t>T1= {{Q3}}*10+{{Q4}}
A1={{Q3}}*10
A2={{Q4}}</t>
  </si>
  <si>
    <t>{
    "id": "M2-NyO-1c-E-1",
    "stimulus": "&lt;p&gt;Fíjate en el ejemplo y completa la siguiente descomposición.&lt;/p&gt;&lt;p style=\"text-align: center\"&gt;{{Q1}}{{Q2}} = {{Q1}}0 + {{Q2}}&lt;/p&gt;",
    "feedback": "&lt;p&gt;Para descomponer un número hay que fijarse en la posición de cada cifra:&lt;/p&gt;&lt;p style=\"text-align: center\"&gt;&lt;span style=\"color: #E3360C\"&gt;{{Q3}}&lt;/span&gt;&lt;span style=\"color: #2C9CDC\"&gt;{{Q4}}&lt;/span&gt; = &lt;span style=\"color: #E3360C\"&gt;{{Q3}}0&lt;/span&gt; + &lt;span style=\"color: #2C9CDC\"&gt;{{Q4}}&lt;/span&gt;&lt;/p&gt;",
    "hint": "&lt;p&gt;Fíjate en la posición de cada cifra.&lt;/p&gt;",
    "template": "&lt;p style=\"text-align: center\"&gt;{{T1}}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t>
  </si>
  <si>
    <t>M2-NyO-2a</t>
  </si>
  <si>
    <t>Calcula la docena y media docena</t>
  </si>
  <si>
    <t>Selecciona el árbol en el que hay una docena de manzanas.
M2-NyO-2a-1*
M2-NyO-2a-2
M2-NyO-2a-3
M2-NyO-2a-4
M2-NyO-2a-5
Se ven 3</t>
  </si>
  <si>
    <t>Sí</t>
  </si>
  <si>
    <t>No aplica</t>
  </si>
  <si>
    <t>Una docena son 12 unidades.</t>
  </si>
  <si>
    <t>Una docena son 12 unidades y media docena son 6 unidades.</t>
  </si>
  <si>
    <t>{
    "id": "M2-NyO-2a-I-1",
    "stimulus": "&lt;p&gt;Selecciona el árbol con una docena de manzanas.&lt;p&gt;",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src=\"https://blueberry-assets.oneclick.es/M2_NyO_2a_1.svg\" width=\"300\"&gt;&lt;/img&gt;&lt;/div&gt;"
            },
            {
                "name": "A2",
                "label": "&lt;div style=\"display:flex; justify-content:center;\"&gt;&lt;img src=\"https://blueberry-assets.oneclick.es/M2_NyO_2a_2.svg\" width=\"300\"&gt;&lt;/img&gt;&lt;/div&gt;",
                "incorrect": true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t>
  </si>
  <si>
    <t>Selecciona el árbol en el que hay media docena de manzanas.
M2-NyO-2a-1
M2-NyO-2a-2*
M2-NyO-2a-3
M2-NyO-2a-4
M2-NyO-2a-5
Se ven 3</t>
  </si>
  <si>
    <t>{
    "id": "M2-NyO-2a-I-2",
    "stimulus": "&lt;p&gt;Selecciona el árbol con media docena de manzanas.&lt;/p&gt;",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src=\"https://blueberry-assets.oneclick.es/M2_NyO_2a_1.svg\" width=\"300\"&gt;&lt;/img&gt;&lt;/div&gt;",
                "incorrect": true
            },
            {
                "name": "A2",
                "label": "&lt;div style=\"display:flex; justify-content:center;\"&gt;&lt;img src=\"https://blueberry-assets.oneclick.es/M2_NyO_2a_2.svg\" width=\"300\"&gt;&lt;/img&gt;&lt;/div&gt;"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t>
  </si>
  <si>
    <t>Indica en qué imagen hay media docena de libros.
M2-NyO-2a-6*
M2-NyO-2a-7
M2-NyO-2a-8
M2-NyO-2a-9
M2-NyO-2a-10
Se ven 3</t>
  </si>
  <si>
    <t>{
    "id": "M2-NyO-2a-I-3",
    "stimulus": "&lt;p&gt;Selecciona la opción con media docena de libros.&lt;p&gt;",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src=\"https://blueberry-assets.oneclick.es/M2_NyO_2a_6.svg\" width=\"300\"&gt;&lt;/img&gt;&lt;/div&gt;"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"incorrect": true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t>
  </si>
  <si>
    <t>Indica en qué imagen hay una docena de libros.
M2-NyO-2a-6
M2-NyO-2a-7
M2-NyO-2a-8*
M2-NyO-2a-9
M2-NyO-2a-10
Se ven 3</t>
  </si>
  <si>
    <t>{
    "id": "M2-NyO-2a-I-4",
    "stimulus": "&lt;p&gt;Selecciona la opción con una docena de libros.&lt;/p&gt;",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src=\"https://blueberry-assets.oneclick.es/M2_NyO_2a_6.svg\" width=\"300\"&gt;&lt;/img&gt;&lt;/div&gt;",
                "incorrect": true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t>
  </si>
  <si>
    <t>&lt;p&gt;Selecciona cuántos lápices son necesarios para completar una docena.&lt;p&gt;&lt;div style=\"display:flex\"&gt;{{T2}}&lt;/div&gt;
&lt;div style=\"display:flex\"&gt;{{A1}}&lt;/div&gt;*
&lt;div style=\"display:flex\"&gt;{{A2}}&lt;/div&gt;
&lt;div style=\"display:flex\"&gt;{{A3}}&lt;/div&gt;</t>
  </si>
  <si>
    <t>{{A1}}</t>
  </si>
  <si>
    <t>Q1 = Min = 1; Max = 8; Step = 1
Q2 = Min = 1; Max = 8; Step = 1
Q3 = Min = 1; Max = 8; Step = 1</t>
  </si>
  <si>
    <t>T1 = 12-{{Q1}}
T2='&lt;img src=\"IMAGEN M1-NyO-2a-1\"&gt;'.repeat({{T1}})
A1='&lt;img src=\"IMAGEN M2-NyO-2a-1\"&gt;'.repeat({{Q1}})
A2='&lt;img src=\"IMAGEN M1-NyO-2a-1\"&gt;'.repeat({{Q2}})
A3='&lt;img src=\"IMAGEN M1-NyO-2a-1\"&gt;'.repeat({{Q3}})</t>
  </si>
  <si>
    <t>{
    "id": "M2-NyO-2a-E-1",
    "stimulus": "&lt;p&gt;Cuenta estos lápices.&lt;/p&gt;&lt;div style=\"display:flex; flex-wrap: wrap; justify-content:center;\"&gt;{{T2}}&lt;/div&gt;&lt;p&gt;¿Cuántos faltan para hacer una docena?&lt;/p&gt;",
    "feedback": "&lt;p&gt;Una &lt;b&gt;docena&lt;/b&gt; son 12 unidades&lt;/p&gt;&lt;p&gt;&lt;b&gt;Media docena&lt;/b&gt; son 6 unidades.&lt;/p&gt;",
    "hint": "&lt;p&gt;Una docena son 12 unidades.&lt;/p&gt;",
    "seed": {
        "parameters": [
            {
                "name": "Q1",
                "label": null,
                "min": 1,
                "max": 8,
                "step": 1
            },
            {
                "name": "Q2",
                "label": null,
                "min": 1,
                "max": 8,
                "step": 1
            },
            {
                "name": "Q3",
                "label": null,
                "min": 1,
                "max": 8,
                "step": 1
            }
        ],
        "calculated": [
            {
                "name": "T1",
                "label": "{{function}}",
                "function": "12-{{Q1}}",
                "temp": true
            },
            {
                "name": "T2",
                "label": "{{function}}",
                "function": "'&lt;img src=\"https://blueberry-assets.oneclick.es/M2_NyO_2a_1a.svg\" width=\"80\"&gt;'.repeat({{T1}})",
                "temp": true
            },
            {
                "name": "A1",
                "label": "&lt;div style=\"display:flex\"&gt;{{function}}&lt;/div&gt;",
                "function": "'&lt;img src=\"https://blueberry-assets.oneclick.es/M2_NyO_2a_1a.svg\" width=\"80\"&gt;'.repeat({{Q1}})"
            },
            {
                "name": "A2",
                "label": "&lt;div style=\"display:flex\"&gt;{{function}}&lt;/div&gt;",
                "function": "'&lt;img src=\"https://blueberry-assets.oneclick.es/M2_NyO_2a_1a.svg\" width=\"80\"&gt;'.repeat({{Q2}})",
                "incorrect": true
            },
            {
                "name": "A3",
                "label": "&lt;div style=\"display:flex\"&gt;{{function}}&lt;/div&gt;",
                "function": "'&lt;img src=\"https://blueberry-assets.oneclick.es/M2_NyO_2a_1a.svg\" width=\"80\"&gt;'.repeat({{Q3}})",
                "incorrect": true
            }
        ],
        "uniques": true
    },
    "algorithm": {
        "name": "trueFalse",
        "template": "Multiple choice – standard",
        "params": {
            "countCorrect": 1,
            "countIncorrect": 2,
            "showCheckIcon": false
        }
    }
}</t>
  </si>
  <si>
    <t>&lt;p&gt;Selecciona cuántos gatos son necesarios para completar media docena.&lt;p&gt;&lt;div style=\"display:flex\"&gt;{{T2}}&lt;/div&gt;
&lt;div style=\"display:flex\"&gt;{{A1}}&lt;/div&gt;*
&lt;div style=\"display:flex\"&gt;{{A2}}&lt;/div&gt;
&lt;div style=\"display:flex\"&gt;{{A3}}&lt;/div&gt;</t>
  </si>
  <si>
    <t>Q1 = Min = 1; Max = 5; Step = 1
Q2 = Min = 1; Max = 5; Step = 1
Q3 = Min = 1; Max = 5; Step = 1</t>
  </si>
  <si>
    <t>T1 = 6-{{Q1}}
T2='&lt;img src=\"IMAGEN M1-NyO-2a-2\"&gt;'.repeat({{T1}})
A1='&lt;img src=\"IMAGEN M2-NyO-2a-2\"&gt;'.repeat({{Q1}})
A2='&lt;img src=\"IMAGEN M1-NyO-2a-2\"&gt;'.repeat({{Q2}})
A3='&lt;img src=\"IMAGEN M1-NyO-2a-2\"&gt;'.repeat({{Q3}})</t>
  </si>
  <si>
    <t>{
    "id": "M2-NyO-2a-E-2",
    "stimulus": "&lt;p&gt;Cuenta estos gatos.&lt;p&gt;&lt;div style=\"display:flex; flex-wrap: wrap;justify-content:center;\"&gt;{{T2}}&lt;/div&gt;&lt;p&gt;¿Cuántos faltan para una media docena?&lt;p&gt;",
    "feedback": "&lt;p&gt;Una &lt;b&gt;docena&lt;/b&gt; son 12 unidades&lt;/p&gt;&lt;p&gt;&lt;b&gt;Media docena&lt;/b&gt; son 6 unidades.&lt;/p&gt;",
    "hint": "&lt;p&gt;Una docena son 12 unidades.&lt;/p&gt;",
    "seed": {
        "parameters": [
            {
                "name": "Q1",
                "label": null,
                "min": 1,
                "max": 5,
                "step": 1
            },
            {
                "name": "Q2",
                "label": null,
                "min": 1,
                "max": 5,
                "step": 1
            },
            {
                "name": "Q3",
                "label": null,
                "min": 1,
                "max": 5,
                "step": 1
            }
        ],
        "calculated": [
            {
                "name": "T1",
                "label": "{{function}}",
                "function": "6-{{Q1}}",
                "temp": true
            },
            {
                "name": "T2",
                "label": "{{function}}",
                "function": "'&lt;img src=\"https://blueberry-assets.oneclick.es/M2_NyO_2a_2a.svg\" width=\"80\"&gt;'.repeat({{T1}})",
                "temp": true
            },
            {
                "name": "A1",
                "label": "&lt;div style=\"display:flex\"&gt;{{function}}&lt;/div&gt;",
                "function": "'&lt;img src=\"https://blueberry-assets.oneclick.es/M2_NyO_2a_2a.svg\" width=\"80\"&gt;'.repeat({{Q1}})"
            },
            {
                "name": "A2",
                "label": "&lt;div style=\"display:flex\"&gt;{{function}}&lt;/div&gt;",
                "function": "'&lt;img src=\"https://blueberry-assets.oneclick.es/M2_NyO_2a_2a.svg\" width=\"80\"&gt;'.repeat({{Q2}})",
                "incorrect": true
            },
            {
                "name": "A3",
                "label": "&lt;div style=\"display:flex\"&gt;{{function}}&lt;/div&gt;",
                "function": "'&lt;img src=\"https://blueberry-assets.oneclick.es/M2_NyO_2a_2a.svg\" width=\"80\"&gt;'.repeat({{Q3}})",
                "incorrect": true
            }
        ],
        "uniques": true
    },
    "algorithm": {
        "name": "trueFalse",
        "template": "Multiple choice – standard",
        "params": {
            "countCorrect": 1,
            "countIncorrect": 2,
            "showCheckIcon": false
        }
    }
}</t>
  </si>
  <si>
    <t>Aplicar</t>
  </si>
  <si>
    <t>&lt;p&gt;¿Cuántas docenas de bombones hay en estas cajas?&lt;/p&gt;&lt;div style=\"display:flex\"&gt;{{T1}}&lt;/div&gt;</t>
  </si>
  <si>
    <t>Hay {{response}} docenas de bombones.</t>
  </si>
  <si>
    <t>Q1 = Min = 2; Max = 5; Step = 1</t>
  </si>
  <si>
    <t>T1='&lt;img src=\"IMAGEN M2-NyO-2a-3\"&gt;'.repeat({{Q1}})
A1 = {{Q1}}</t>
  </si>
  <si>
    <t>{
    "id": "M2-NyO-2a-A-1",
    "stimulus": "&lt;p&gt;¿Cuántas docenas de bombones ves?&lt;/p&gt;&lt;div style=\"display:flex; flex-wrap: wrap;justify-content:center;\"&gt;{{T1}}&lt;/div&gt;",
    "feedback": "&lt;p&gt;Una &lt;b&gt;docena&lt;/b&gt; son 12 unidades&lt;/p&gt;&lt;p&gt;&lt;b&gt;Media docena&lt;/b&gt; son 6 unidades.&lt;/p&gt;",
    "hint": "&lt;p&gt;Una docena son 12 unidades.&lt;/p&gt;",
    "template": "&lt;p&gt;Hay {{response}} docenas.&lt;/p&gt;",
    "seed": {
        "parameters": [
            {
                "name": "Q1",
                "label": null,
                "list": [
                    2,
                    3,
                    4,
                    5
                ]
            }
        ],
        "calculated": [
            {
                "name": "T1",
                "label": "{{function}}",
                "function": "'&lt;img src=\"https://blueberry-assets.oneclick.es/M2_NyO_2a_3a.svg\" width=\"150\"&gt;'.repeat({{Q1}})",
                "temp": true
            },
            {
                "name": "A1",
                "label": "{{function}}",
                "function": "{{Q1}}"
            }
        ],
        "uniques": true
    },
    "algorithm": {
        "name": "calculateOperation",
        "params": {
            "method": "equivLiteral",
            "keyboard": "NUMERICAL"
        }
    }
}</t>
  </si>
  <si>
    <t>&lt;p&gt;¿Cuántas docenas de huevos hay en estas cajas?&lt;/p&gt;&lt;div style=\"display:flex\"&gt;{{T1}}&lt;/div&gt;</t>
  </si>
  <si>
    <t>Hay {{A1}} docenas de huevos.</t>
  </si>
  <si>
    <t>T1='&lt;img src=\"IMAGEN M2-NyO-2a-4\"&gt;'.repeat({{T1}})
A1 = {{Q1}}</t>
  </si>
  <si>
    <t>{
    "id": "M2-NyO-2a-A-2",
    "stimulus": "&lt;p&gt;¿Cuántas docenas de huevos hay?&lt;/p&gt;&lt;div style=\"display:flex; flex-wrap: wrap;justify-content:center;\"&gt;{{T1}}&lt;/div&gt;",
    "feedback": "&lt;p&gt;Una &lt;b&gt;docena&lt;/b&gt; son 12 unidades&lt;/p&gt;&lt;p&gt;&lt;b&gt;Media docena&lt;/b&gt; son 6 unidades.&lt;/p&gt;",
    "hint": "&lt;p&gt;Una docena son 12 unidades.&lt;/p&gt;",
    "template": "&lt;p&gt;Hay {{response}} docenas.&lt;/p&gt;",
    "seed": {
        "parameters": [
            {
                "name": "Q1",
                "label": null,
                "list": [
                    2,
                    3,
                    4,
                    5
                ]
            }
        ],
        "calculated": [
            {
                "name": "T1",
                "label": "{{function}}",
                "function": "'&lt;img src=\"https://blueberry-assets.oneclick.es/M2_NyO_2a_4a.svg\" width=\"200\"&gt;'.repeat({{Q1}})",
                "temp": true
            },
            {
                "name": "A1",
                "label": "{{function}}",
                "function": "{{Q1}}"
            }
        ],
        "uniques": true
    },
    "algorithm": {
        "name": "calculateOperation",
        "params": {
            "method": "equivLiteral",
            "keyboard": "NUMERICAL"
        }
    }
}</t>
  </si>
  <si>
    <t>&lt;p&gt;¿Cuántas medias docenas de peces hay en estas peceras?&lt;/p&gt;&lt;div style=\"display:flex\"&gt;{{T1}}&lt;/div&gt;</t>
  </si>
  <si>
    <t>Hay {{A1}} medias docenas de peces.</t>
  </si>
  <si>
    <t>T1='&lt;img src=\"IMAGEN M2-NyO-2a-5\"&gt;'.repeat({{T1}})
A1 = {{Q1}}</t>
  </si>
  <si>
    <t>{
    "id": "M2-NyO-2a-A-3",
    "stimulus": "&lt;p&gt;¿Cuántas medias docenas de peces hay?&lt;/p&gt;&lt;div style=\"display:flex; flex-wrap: wrap;justify-content:center;\"&gt;{{T1}}&lt;/div&gt;&lt;/div&gt;",
    "feedback": "&lt;p&gt;Una &lt;b&gt;docena&lt;/b&gt; son 12 unidades&lt;/p&gt;&lt;p&gt;&lt;b&gt;Media docena&lt;/b&gt; son 6 unidades.&lt;/p&gt;",
    "hint": "&lt;p&gt;Una docena son 12 unidades.&lt;/p&gt;",
    "template": "&lt;p&gt;Hay {{response}} medias docenas.&lt;/p&gt;",
    "seed": {
        "parameters": [
            {
                "name": "Q1",
                "label": null,
                "list": [
                    2,
                    3,
                    4,
                    5
                ]
            }
        ],
        "calculated": [
            {
                "name": "T1",
                "label": "{{function}}",
                "function": "'&lt;img src=\"https://blueberry-assets.oneclick.es/M2_NyO_2a_5a.svg\" width=\"150\"&gt;'.repeat({{Q1}})",
                "temp": true
            },
            {
                "name": "A1",
                "label": "{{function}}",
                "function": "{{Q1}}"
            }
        ],
        "uniques": true
    },
    "algorithm": {
        "name": "calculateOperation",
        "params": {
            "method": "equivLiteral",
            "keyboard": "NUMERICAL"
        }
    }
}</t>
  </si>
  <si>
    <t>M2-NyO-3a</t>
  </si>
  <si>
    <t>Ordena los números del 1 al 99</t>
  </si>
  <si>
    <t>Ordena estos números de menor a mayor.</t>
  </si>
  <si>
    <t>Order list</t>
  </si>
  <si>
    <t>Q1-Q3= Min = 1; Max = 99; Step = 1</t>
  </si>
  <si>
    <t>Compara los números empezando por la cifra de la izquierda.</t>
  </si>
  <si>
    <t>{
    "id": "M2-NyO-3a-I-1",
    "stimulus": "&lt;p&gt;Arrastra y ordena de menor a mayor estos números.&lt;/p&gt;",
    "template": "&lt;p style=\"text-align:center;\"&gt;{{response}} &lt; {{response}} &lt; {{response}}&lt;/p&gt;",
    "feedback": "&lt;p&gt;Compara los números empezando &lt;b&gt;por la cifra de la izquierda&lt;/b&gt;:&lt;/p&gt;&lt;p style=\"text-align: center\"&gt;&lt;span style=\"color: #E3360C\"&gt;{{T1}}&lt;/span&gt;{{T2}} &lt; &lt;span style=\"color: #E3360C\"&gt;{{T3}}&lt;/span&gt;{{T4}} &lt; &lt;span style=\"color: #E3360C\"&gt;{{T5}}&lt;/span&gt;{{T6}}&lt;/p&gt;",
    "hint": "&lt;p&gt;Compara los números empezando por la cifra de la izquierda.&lt;/p&gt;",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t>
  </si>
  <si>
    <t>Arrastra estos números para ordenarlos de mayor a menor.</t>
  </si>
  <si>
    <t>{{A1}} &gt; {{A2}}</t>
  </si>
  <si>
    <t>Q1-Q2= Min = 1; Max = 99; Step = 1</t>
  </si>
  <si>
    <t>A1= math.max({{Q1}},{{Q2}})
A2= math.min({{Q1}},{{Q2}})</t>
  </si>
  <si>
    <t>{
    "id": "M2-NyO-3a-E-1",
    "stimulus": "&lt;p&gt;Arrastra estos números para ordenarlos de mayor a menor.&lt;/p&gt;",
    "feedback": "&lt;p&gt;Compara los números empezando &lt;b&gt;por la cifra de la izquierda&lt;/b&gt;:&lt;/p&gt;&lt;p style=\"text-align: center\"&gt;&lt;span style=\"color: #E3360C\"&gt;{{T1}}&lt;/span&gt;{{T2}} &gt; &lt;span style=\"color: #E3360C\"&gt;{{T3}}&lt;/span&gt;{{T4}}&lt;/p&gt;",
    "hint": "&lt;p&gt;Compara los números empezando por la cifra de la izquierda.&lt;/p&gt;",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t>
  </si>
  <si>
    <t>Arrastra estos números para ordenarlos de menor a mayor.</t>
  </si>
  <si>
    <t>{{A2}} &lt; {{A1}}</t>
  </si>
  <si>
    <t>{
    "id": "M2-NyO-3a-E-2",
    "stimulus": "&lt;p&gt;Arrastra estos números para ordenarlos de menor a mayor.&lt;/p&gt;",
    "feedback": "&lt;p&gt;Compara los números empezando &lt;b&gt;por la cifra de la izquierda&lt;/b&gt;:&lt;/p&gt;&lt;p style=\"text-align: center\"&gt;&lt;span style=\"color: #E3360C\"&gt;{{T1}}&lt;/span&gt;{{T2}} &lt; &lt;span style=\"color: #E3360C\"&gt;{{T3}}&lt;/span&gt;{{T4}}&lt;/p&gt;",
    "hint": "&lt;p&gt;Compara los números empezando por la cifra de la izquierda.&lt;/p&gt;",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t>
  </si>
  <si>
    <t>M2-NyO-4a</t>
  </si>
  <si>
    <t>Establece equivalencias entre unidades, decenas y centenas.</t>
  </si>
  <si>
    <t>Arrastra la palabra correcta.</t>
  </si>
  <si>
    <t>{{T1}} unidades son {{Q1}} {{A1}}.</t>
  </si>
  <si>
    <t>Q1 = min = 2;Max = 9; Step = 1</t>
  </si>
  <si>
    <t>T1 = {{Q1}}*10
A1 = decenas
A2 = unidades
A3 = centenas</t>
  </si>
  <si>
    <t>&lt;p&gt;10 unidades = 1 decena&lt;/p&gt;&lt;p&gt;10 decenas = 1 centena&lt;/p&gt;</t>
  </si>
  <si>
    <t>{
    "id": "M2-NyO-4a-I-1",
    "stimulus": "&lt;p&gt;Arrastra la palabra correcta.&lt;/p&gt;",
    "feedback": "&lt;p&gt;Ten en cuenta que:&lt;/p&gt;&lt;p style=\"text-align: center\"&gt;10 unidades = 1 decena&lt;/p&gt;&lt;p style=\"text-align: center\"&gt;10 decenas = 1 centena&lt;/p&gt;",
    "hint": "&lt;p&gt;Ten en cuenta que:&lt;/p&gt;&lt;p style=\"text-align: center\"&gt;10 unidades = 1 decena&lt;/p&gt;&lt;p style=\"text-align: center\"&gt;10 decenas = 1 centena&lt;/p&gt;",
    "template": "&lt;p&gt;{{T1}} unidades son {{Q1}} {{response}}.&lt;/p&gt;",
    "seed": {
        "parameters": [
            {
                "name": "Q1",
                "label": null,
                "min": 2,
                "max": 9,
                "step": 1
            }
        ],
        "calculated": [
            {
                "name": "T1",
                "label": "{{function}}",
                "function": "{{Q1}}*10",
                "temp": true
            },
            {
                "name": "A1",
                "label": "{{function}}",
                "function": "decenas"
            },
            {
                "name": "A2",
                "label": "{{function}}",
                "function": "unidades",
                "incorrect": true
            },
            {
                "name": "A3",
                "label": "{{function}}",
                "function": "centenas",
                "incorrect": true
            }
        ],
        "uniques": true
    },
    "algorithm": {
        "name": "calculateOperation",
        "template": "Cloze with drag &amp; drop",
        "params": {
            "keyboard": "NUMERICAL"
        }
    }
}</t>
  </si>
  <si>
    <t>T1 = {{Q1}}*100
A1 = centenas
A2 = unidades
A3 = decenas</t>
  </si>
  <si>
    <t>{
    "id": "M2-NyO-4a-I-2",
    "stimulus": "&lt;p&gt;Arrastra la palabra correcta.&lt;/p&gt;",
    "feedback": "&lt;p&gt;Ten en cuenta que:&lt;/p&gt;&lt;p style=\"text-align: center\"&gt;10 unidades = 1 decena&lt;/p&gt;&lt;p style=\"text-align: center\"&gt;10 decenas = 1 centena&lt;/p&gt;",
    "hint": "&lt;p&gt;Ten en cuenta que:&lt;/p&gt;&lt;p style=\"text-align: center\"&gt;10 unidades = 1 decena&lt;/p&gt;&lt;p style=\"text-align: center\"&gt;10 decenas = 1 centena&lt;/p&gt;",
    "template": "&lt;p&gt;{{T1}} unidades son {{Q1}} {{response}}.&lt;/p&gt;",
    "seed": {
        "parameters": [
            {
                "name": "Q1",
                "label": null,
                "min": 2,
                "max": 9,
                "step": 1
            }
        ],
        "calculated": [
            {
                "name": "T1",
                "label": "{{function}}",
                "function": "{{Q1}}*100",
                "temp": true
            },
            {
                "name": "A1",
                "label": "{{function}}",
                "function": "centenas"
            },
            {
                "name": "A2",
                "label": "{{function}}",
                "function": "unidades",
                "incorrect": true
            },
            {
                "name": "A3",
                "label": "{{function}}",
                "function": "decenas",
                "incorrect": true
            }
        ],
        "uniques": true
    },
    "algorithm": {
        "name": "calculateOperation",
        "template": "Cloze with drag &amp; drop",
        "params": {
            "keyboard": "NUMERICAL"
        }
    }
}</t>
  </si>
  <si>
    <t>Elige la opción correcta. 
{{T1}} unidades son {{Q1}} decenas.*
{{T1}} unidades son {{Q1}} centenas.</t>
  </si>
  <si>
    <t>Q1 = min = 1;Max = 9; Step = 1</t>
  </si>
  <si>
    <t>T1 = {{Q1}}*10</t>
  </si>
  <si>
    <t>{
    "id": "M2-NyO-4a-E-1",
    "stimulus": "&lt;p&gt;Elige la opción correcta.&lt;/p&gt;",
    "hint": "&lt;p&gt;Ten en cuenta que:&lt;/p&gt;&lt;p style=\"text-align: center\"&gt;10 unidades = 1 decena&lt;/p&gt;&lt;p style=\"text-align: center\"&gt;10 decenas = 1 centena&lt;/p&gt;",
    "feedback": "&lt;p&gt;Ten en cuenta que:&lt;/p&gt;&lt;p style=\"text-align: center\"&gt;10 unidades = 1 decena&lt;/p&gt;&lt;p style=\"text-align: center\"&gt;10 decenas = 1 centena&lt;/p&gt;",
    "seed": {
        "parameters": [
            {
                "name": "Q1",
                "label": null,
                "min": 2,
                "max": 9,
                "step": 1
            }
        ],
        "calculated": [
            {
                "name": "T1",
                "label": "{{function}}",
                "function": "{{Q1}}*10",
                "temp": true
            },
            {
                "name": "A1",
                "label": "{{function}}",
                "function": "{{T1}} unidades son {{Q1}} decenas."
            },
            {
                "name": "A2",
                "label": "{{function}}",
                "function": "{{T1}} unidades son {{Q1}} centenas.",
                "incorrect": true
            },
            {
                "name": "A3",
                "label": "{{function}}",
                "function": "{{Q1}} unidades son {{T1}} centenas.",
                "incorrect": true
            },
            {
                "name": "A4",
                "label": "{{function}}",
                "function": "{{Q1}} unidades son {{T1}} decenas.",
                "incorrect": true
            }
        ],
        "uniques": true
    },
    "algorithm": {
        "name": "trueFalse",
        "template": "Multiple choice – standard",
        "params": {
            "countCorrect": 1,
            "countIncorrect": 2,
            "showCheckIcon": false,
            "columns": 3
        }
    }
}</t>
  </si>
  <si>
    <t>Elige la opción correcta. 
{{T1}} unidades son {{Q1}} centenas.*
{{T1}} unidades son {{Q1}} decenas.</t>
  </si>
  <si>
    <t>T1 = {{Q1}}*100</t>
  </si>
  <si>
    <t>{
    "id": "M2-NyO-4a-E-2",
    "stimulus": "&lt;p&gt;Elige la opción correcta.&lt;/p&gt;",
    "hint": "&lt;p&gt;Ten en cuenta que:&lt;/p&gt;&lt;p style=\"text-align: center\"&gt;10 unidades = 1 decena&lt;/p&gt;&lt;p style=\"text-align: center\"&gt;10 decenas = 1 centena&lt;/p&gt;",
    "feedback": "&lt;p&gt;Ten en cuenta que:&lt;/p&gt;&lt;p style=\"text-align: center\"&gt;10 unidades = 1 decena&lt;/p&gt;&lt;p style=\"text-align: center\"&gt;10 decenas = 1 centena&lt;/p&gt;",
    "seed": {
        "parameters": [
            {
                "name": "Q1",
                "label": null,
                "min": 2,
                "max": 9,
                "step": 1
            }
        ],
        "calculated": [
            {
                "name": "T1",
                "label": "{{function}}",
                "function": "{{Q1}}*100",
                "temp": true
            },
            {
                "name": "A1",
                "label": "{{function}}",
                "function": "{{T1}} unidades son {{Q1}} centenas."
            },
            {
                "name": "A2",
                "label": "{{function}}",
                "function": "{{T1}} unidades son {{Q1}} decenas.",
                "incorrect": true
            },
            {
                "name": "A3",
                "label": "{{function}}",
                "function": "{{Q1}} unidades son {{T1}} decenas.",
                "incorrect": true
            },
            {
                "name": "A4",
                "label": "{{function}}",
                "function": "{{Q1}} unidades son {{T1}} centenas.",
                "incorrect": true
            }
        ],
        "uniques": true
    },
    "algorithm": {
        "name": "trueFalse",
        "template": "Multiple choice – standard",
        "params": {
            "countCorrect": 1,
            "countIncorrect": 2,
            "showCheckIcon": false,
            "columns": 3
        }
    }
}</t>
  </si>
  <si>
    <t>M2-NyO-4b</t>
  </si>
  <si>
    <t>Explica el valor que tiene una cifra dentro de un número de 3 cifras</t>
  </si>
  <si>
    <t>¿Cuál es el valor de {{Q1}} en el número {{T1}}? Arrastra la respuesta correcta.</t>
  </si>
  <si>
    <t>Vale {{A1}}.</t>
  </si>
  <si>
    <t>Q1="min":1,"max":9,"step":1
Q2="min":1,"max":9,"step":1
Q3="min":1,"max":9,"step":1</t>
  </si>
  <si>
    <t>T1 = {{Q3}}*100+{{Q2}}*10+{{Q1}}
A1 = {{Q1}}
A2 = {{Q2}}*10
A3 = {{Q3}}*100</t>
  </si>
  <si>
    <t>{{T1}} es la suma de {{A3}}, {{A2}} y {{Q1}}.</t>
  </si>
  <si>
    <t>{
    "id": "M2-NyO-4b-I-1",
    "stimulus": "&lt;p&gt;¿Cuánto vale {{Q1}}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"{{Q1}}"
            },
            {
                "name": "A2",
                "label": "{{function}}",
                "function": "{{Q1}}*10",
                "incorrect": true
            },
            {
                "name": "A3",
                "label": "{{function}}",
                "function": "{{Q1}}*100",
                "incorrect": true
            }
        ],
        "uniques": true
    },
    "algorithm": {
        "name": "trueFalse",
        "template": "Multiple choice – standard",
        "params": {
            "countCorrect": 1,
            "countIncorrect": 2,
            "showCheckIcon": false,
            "columns": 3
        }
    }
}</t>
  </si>
  <si>
    <t>¿Cuál es el valor de {{Q2}} en el número {{T1}}? Arrastra la respuesta correcta.</t>
  </si>
  <si>
    <t>T1 = {{Q3}}*100+{{Q2}}*10+{{Q1}}
A1 = {{Q2}}*10
A2 = {{Q1}}
A3 = {{Q3}}*100</t>
  </si>
  <si>
    <t>{
    "id": "M2-NyO-4b-I-2",
    "stimulus": "&lt;p&gt;¿Cuánto vale {{Q2}}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"{{Q2}}",
                "incorrect": true
            },
            {
                "name": "A2",
                "label": "{{function}}",
                "function": "{{Q2}}*10"
            },
            {
                "name": "A3",
                "label": "{{function}}",
                "function": "{{Q2}}*100",
                "incorrect": true
            }
        ],
        "uniques": true
    },
    "algorithm": {
        "name": "trueFalse",
        "template": "Multiple choice – standard",
        "params": {
            "countCorrect": 1,
            "countIncorrect": 2,
            "showCheckIcon": false,
            "columns": 3
        }
    }
}</t>
  </si>
  <si>
    <t>¿Cuál es el valor de {{Q3}} en el número {{T1}}? Arrastra la respuesta correcta.</t>
  </si>
  <si>
    <t>T1 = {{Q3}}*100+{{Q2}}*10+{{Q1}}
A1 = {{Q3}}*100
A2 = {{Q1}}
A3 = {{Q2}}*10</t>
  </si>
  <si>
    <t>{{T1}} es la suma de {{A2}}, {{A3}} y {{Q1}}.</t>
  </si>
  <si>
    <t>{
    "id": "M2-NyO-4b-I-3",
    "stimulus": "&lt;p&gt;¿Cuánto vale {{Q3}}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"{{Q3}}",
                "incorrect": true
            },
            {
                "name": "A2",
                "label": "{{function}}",
                "function": "{{Q3}}*10",
                "incorrect": true
            },
            {
                "name": "A3",
                "label": "{{function}}",
                "function": "{{Q3}}*100"
            }
        ],
        "uniques": true
    },
    "algorithm": {
        "name": "trueFalse",
        "template": "Multiple choice – standard",
        "params": {
            "countCorrect": 1,
            "countIncorrect": 2,
            "showCheckIcon": false,
            "columns": 3
        }
    }
}</t>
  </si>
  <si>
    <t>¿En cuál de estos números el valor de {{Q2}} es {{T7}}?
{{T1}}*
{{T3}}
{{T4}}
{{T5}}
{{T6}}
(Se ven 3)</t>
  </si>
  <si>
    <t>T1 = {{Q3}}*100+{{Q2}}*10+{{Q1}}
T3 = {{Q2}}*100+{{Q3}}*10+{{Q1}}
T4 = {{Q1}}*100+{{Q3}}*10+{{Q2}}
T5 = {{Q3}}*100+{{Q1}}*10+{{Q2}}
T6 = {{Q2}}*100+{{Q1}}*10+{{Q3}}
T7 = {{Q2}}*10
T8 = {{Q3}}*100</t>
  </si>
  <si>
    <t>{{T1}} es la suma de {{T9}}, {{T8}} y {{Q1}}.</t>
  </si>
  <si>
    <t>{
    "id": "M2-NyO-4b-E-1",
    "stimulus": "&lt;p&gt;¿En cuál de estos números el valor del {{Q2}} es {{T7}}?&lt;/p&gt;",
    "hint": "&lt;p style=\"text-align: center\"&gt;10 unidades = 1 decena&lt;/p&gt;&lt;p style=\"text-align: center\"&gt;10 decenas = 1 centena&lt;/p&gt;",
    "feedback": "&lt;p&gt;La solución correcta es:&lt;/p&gt;&lt;p style=\"text-align: center\"&gt;{{Q3}}&lt;b&gt;{{Q2}}&lt;/b&gt;{{Q1}} = {{T8}} + &lt;b&gt;{{T7}}&lt;/b&gt;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"A3",
                "label": "{{function}}",
                "function": "{{Q2}}*100+{{Q3}}*10+{{Q1}}",
                "incorrect": true
            },
            {
                "name": "A4",
                "label": "{{function}}",
                "function": "{{Q1}}*100+{{Q3}}*10+{{Q2}}",
                "incorrect": true
            },
            {
                "name": "A5",
                "label": "{{function}}",
                "function": "{{Q3}}*100+{{Q1}}*10+{{Q2}}",
                "incorrect": true
            },
            {
                "name": "A6",
                "label": "{{function}}",
                "function": "{{Q2}}*100+{{Q1}}*10+{{Q3}}",
                "incorrect": true
            }
        ],
        "uniques": true
    },
    "algorithm": {
        "name": "trueFalse",
        "template": "Multiple choice – standard",
        "params": {
            "countCorrect": 1,
            "countIncorrect": 2,
            "showCheckIcon": false,
            "columns": 3
        }
    }
}</t>
  </si>
  <si>
    <t>¿En cuál de estos números el valor de {{Q3}} es {{T8}}?
{{T1}}*
{{T3}}
{{T4}}
{{T5}}
{{T6}}
(Se ven 3)</t>
  </si>
  <si>
    <t>T1 = {{Q3}}*100+{{Q2}}*10+{{Q1}}
T3 = {{Q2}}*100+{{Q3}}*10+{{Q1}}
T4 = {{Q1}}*100+{{Q3}}*10+{{Q2}}
T5 = {{Q2}}*100+{{Q1}}*10+{{Q3}}
T6 = {{Q1}}*100+{{Q2}}*10+{{Q3}}
T7 = {{Q2}}*10
T8 = {{Q3}}*100</t>
  </si>
  <si>
    <t>{
    "id": "M2-NyO-4b-E-2",
    "stimulus": "&lt;p&gt;¿En cuál de estos números el valor del {{Q3}} es {{T8}}?&lt;/p&gt;",
    "hint": "&lt;p style=\"text-align: center\"&gt;10 unidades = 1 decena&lt;/p&gt;&lt;p style=\"text-align: center\"&gt;10 decenas = 1 centena&lt;/p&gt;",
    "feedback": "&lt;p&gt;La solución correcta es:&lt;/p&gt;&lt;p style=\"text-align: center\"&gt;&lt;b&gt;{{Q3}}&lt;/b&gt;{{Q2}}{{Q1}} = &lt;b&gt;{{T8}}&lt;/b&gt; + {{T7}}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"A2",
                "label": "{{function}}",
                "function": "{{Q2}}*100+{{Q3}}*10+{{Q1}}",
                "incorrect": true
            },
            {
                "name": "A3",
                "label": "{{function}}",
                "function": "{{Q1}}*100+{{Q3}}*10+{{Q2}}",
                "incorrect": true
            },
            {
                "name": "A4",
                "label": "{{function}}",
                "function": "{{Q2}}*100+{{Q1}}*10+{{Q3}}",
                "incorrect": true
            },
            {
                "name": "A5",
                "label": "{{function}}",
                "function": "{{Q1}}*100+{{Q2}}*10+{{Q3}}",
                "incorrect": true
            }
        ],
        "uniques": true
    },
    "algorithm": {
        "name": "trueFalse",
        "template": "Multiple choice – standard",
        "params": {
            "countCorrect": 1,
            "countIncorrect": 2,
            "showCheckIcon": false,
            "columns": 3
        }
    }
}</t>
  </si>
  <si>
    <t>M2-NyO-4c</t>
  </si>
  <si>
    <t>Explica en qué posición (unidades, decenas o centenas) está una cifra en un número</t>
  </si>
  <si>
    <t>Selecciona la opción correcta.</t>
  </si>
  <si>
    <t>En {{T1}}, {{Q1}} está en la posición de las {{group1}}.</t>
  </si>
  <si>
    <t>T1 = {{Q3}}*100+{{Q2}}*10+{{Q1}}
group1 = unidades*, decenas, centenas</t>
  </si>
  <si>
    <t>&lt;p&gt;Este número está formado por:&lt;/p&gt;&lt;ul&gt;&lt;li&gt;{{Q3}} centenas&lt;/li&gt;&lt;li&gt;{{Q2}} decenas&lt;/li&gt;&lt;li&gt;{{Q1}} unidades&lt;/li&gt;&lt;/ul&gt;</t>
  </si>
  <si>
    <t>{
    "id": "M2-NyO-4c-I-1",
    "stimulus": "&lt;p&gt;Selecciona la opción correcta.&lt;/p&gt;",
    "template": "&lt;p&gt;En el número {{T1}}, el {{Q1}}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
            {
                "name": "A2",
                "label": "decenas",
                "function": "",
                "group": 1,
                "incorrect": true
            },
            {
                "name": "A3",
                "label": "centenas",
                "function": "",
                "group": 1,
                "incorrect": true
            }
        ],
        "uniques": true
    },
    "algorithm": {
        "name": "groupResponses",
        "template": "Cloze with drop down"
    }
}</t>
  </si>
  <si>
    <t>En {{T1}}, {{Q2}} está en la posición de las {{group1}}.</t>
  </si>
  <si>
    <t>T1 = {{Q3}}*100+{{Q2}}*10+{{Q1}}
group1 = unidades, decenas*, centenas</t>
  </si>
  <si>
    <t>{
    "id": "M2-NyO-4c-I-2",
    "stimulus": "&lt;p&gt;Selecciona la opción correcta.&lt;/p&gt;",
    "template": "&lt;p&gt;En el número {{T1}}, el {{Q2}}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"incorrect": true
            },
            {
                "name": "A2",
                "label": "decenas",
                "function": "",
                "group": 1
            },
            {
                "name": "A3",
                "label": "centenas",
                "function": "",
                "group": 1,
                "incorrect": true
            }
        ],
        "uniques": true
    },
    "algorithm": {
        "name": "groupResponses",
        "template": "Cloze with drop down"
    }
}</t>
  </si>
  <si>
    <t>En {{T1}}, {{Q3}} está en la posición de las {{group1}}.</t>
  </si>
  <si>
    <t>T1 = {{Q3}}*100+{{Q2}}*10+{{Q1}}
group1 = unidades, decenas, centenas*</t>
  </si>
  <si>
    <t>{
    "id": "M2-NyO-4c-I-3",
    "stimulus": "&lt;p&gt;Selecciona la opción correcta.&lt;/p&gt;",
    "template": "&lt;p&gt;En el número {{T1}}, el {{Q3}}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"incorrect": true
            },
            {
                "name": "A2",
                "label": "decenas",
                "function": "",
                "group": 1,
                "incorrect": true
            },
            {
                "name": "A3",
                "label": "centenas",
                "function": "",
                "group": 1
            }
        ],
        "uniques": true
    },
    "algorithm": {
        "name": "groupResponses",
        "template": "Cloze with drop down"
    }
}</t>
  </si>
  <si>
    <t>¿Cuál de estas cifras está en la posición de las unidades en {{T1}}?
{{Q1}}*
{{Q2}}
{{Q3}}
{{Q4}}
{{Q5}}
{{Q6}}
(Los botones colocados en 3 columnas, sin bullets)</t>
  </si>
  <si>
    <t>Q1="min":1,"max":9."step":1
Q2="min":1,"max":9."step":1
Q3="min":1,"max":9."step":1
Q4="min":1,"max":9."step":1
Q5="min":1,"max":9."step":1
Q6="min":1,"max":9."step":1</t>
  </si>
  <si>
    <t>T1 = {{Q3}}*100+{{Q2}}*10+{{Q1}}</t>
  </si>
  <si>
    <t>{
    "id": "M2-NyO-4c-E-1",
    "stimulus": "&lt;p&gt;¿Cuál de estas cifras está en la posición de las unidades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t>
  </si>
  <si>
    <t>¿Cuál de estas cifras está en la posición de las decenas en {{T1}}?
{{Q1}}
{{Q2}}*
{{Q3}}
{{Q4}}
{{Q5}}
{{Q6}}
(Los botones colocados en 3 columnas, sin bullets)</t>
  </si>
  <si>
    <t>Q1="min":1,"max":9."step":1
Q2="min":1,"max":9."step":1
Q3="min":1,"max":9."step":1
Q4="min":1,"max":9."step":1
Q5="min":1,"max":9."step":1
Q6="min":1,"max":9."step":1</t>
  </si>
  <si>
    <t>{
    "id": "M2-NyO-4c-E-2",
    "stimulus": "&lt;p&gt;¿Cuál de estas cifras está en la posición de las decenas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t>
  </si>
  <si>
    <t>¿Cuál de estas cifras está en la posición de las centenas en {{T1}}?
{{Q1}}
{{Q2}}
{{Q3}}*
{{Q4}}
{{Q5}}
{{Q6}}
(Los botones colocados en 3 columnas, sin bullets)</t>
  </si>
  <si>
    <t>{
    "id": "M2-NyO-4c-E-3",
    "stimulus": "&lt;p&gt;¿Cuál de estas cifras está en la posición de las centenas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"incorrect": true
            },
            {
                "name": "A3",
                "label": "{{function}}",
                "function": "{{Q3}}"
            },
            {
                "name": "A4",
                "label": "{{function}}",
                "function": "{{Q4}}",
                "incorrect": true
            },
            {
                "name": "A5",
                "label": "{{function}}",
                "function": "{{Q5}}",
                "incorrect": true
            }
        ],
        "uniques": true
    },
    "algorithm": {
        "name": "trueFalse",
        "template": "Multiple choice – standard",
        "params": {
            "countCorrect": 1,
            "countIncorrect": 2,
            "showCheckIcon": false,
            "columns": 3
        }
    }
}</t>
  </si>
  <si>
    <t>M2-NyO-5a</t>
  </si>
  <si>
    <t>Lee los números del 100 al 199</t>
  </si>
  <si>
    <t>Selecciona cómo se lee el número {{Q1}}.
{{A1}}*
{{A2}}
{{A3}}</t>
  </si>
  <si>
    <t>Q1= Min = 100; Max = 199; Step = 1
Q2= Min = 100; Max = 199; Step = 1
Q3= Min = 100; Max = 199; Step = 1</t>
  </si>
  <si>
    <t>A1= Lemonlib.numToWords({{Q1}})
A2= Lemonlib.numToWords({{Q2}})
A3= Lemonlib.numToWords({{Q3}})</t>
  </si>
  <si>
    <t>{
    "id": "M2-NyO-5a-I-1",
    "stimulus": "&lt;p&gt;Selecciona cómo se lee el número {{Q1}}.&lt;/p&gt;",
    "hint": "&lt;p&gt;La posición de cada cifra determina la forma en la que se lee.&lt;/p&gt;",
    "feedback": "&lt;p&gt;La posición de cada cifra determina la forma en la que se lee.&lt;/p&gt;",
    "seed": {
        "parameters": [
            {
                "name": "Q1",
                "label": null,
                "min": 100,
                "max": 199,
                "step": 1
            },
            {
                "name": "Q2",
                "label": null,
                "min": 100,
                "max": 199,
                "step": 1
            },
            {
                "name": "Q3",
                "label": null,
                "min": 100,
                "max": 199,
                "step": 1
            }
        ],
        "calculated":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t>
  </si>
  <si>
    <t>¿Qué número está bien leído? ¿Y cuál de los dos está mal?
{{Q1}} se lee \"{{T1}}\".*
{{Q2}} se lee \"{{T3}}\".</t>
  </si>
  <si>
    <t>True or false</t>
  </si>
  <si>
    <t>T1= Lemonlib.numToWords({{Q1}})
T2= Lemonlib.numToWords({{Q2}})
T3= Lemonlib.numToWords({{Q3}})</t>
  </si>
  <si>
    <t>La posición de cada cifra determina la forma en la que se lee.
A2 = &lt;p&gt;{{Q2}} se lee \"{{T2}}\"&lt;/p&gt;</t>
  </si>
  <si>
    <t>{
    "id": "M2-NyO-5a-I-2",
    "stimulus": "&lt;p&gt;¿Qué número está bien leído? ¿Y cuál de los dos está mal?&lt;/p&gt;",
    "template": "&lt;p&gt;{{response}}&lt;/p&gt;",
    "hint": "&lt;p&gt;La posición de cada cifra determina la forma en la que se lee.&lt;/p&gt;",
    "feedback": "&lt;p&gt;La posición de cada cifra determina la forma en la que se lee.&lt;/p&gt;",
    "seed": {
        "parameters": [
            {
                "name": "Q1",
                "label": null,
                "min": 100,
                "max": 199,
                "step": 1
            },
            {
                "name": "Q2",
                "label": null,
                "min": 100,
                "max": 199,
                "step": 1
            },
            {
                "name": "Q3",
                "label": null,
                "min": 100,
                "max": 199,
                "step": 1
            }
        ],
        "calculated": [
            {
                "name": "T1",
                "label": "{{function}}",
                "function": "Lemonlib.numToWords({{Q1}},'es')",
                "temp": true
            },
            {
                "name": "T2",
                "label": "{{function}}",
                "function": "Lemonlib.numToWords({{Q2}},'es')",
                "temp": true
            },
            {
                "name": "T3",
                "label": "{{function}}",
                "function": "Lemonlib.numToWords({{Q3}},'es')",
                "temp": true
            },
            {
                "name": "A1",
                "label": "{{Q1}} se lee “{{T1}}”."
            },
            {
                "name": "A2",
                "label": "{{Q2}} se lee “{{T3}}”.",
                "incorrect": true,
                "feedback": "&lt;p&gt;{{Q2}} se lee “{{T2}}”.&lt;/p&gt;"
            }
        ],
        "uniques": true
    },
    "algorithm": {
        "name": "trueFalse",
        "template": "Choice matrix – inline",
        "params": {
            "countCorrect": 1,
            "countIncorrect": 1,
            "showCheckIcon": false,
            "options": [
                "Correcto",
                "Incorrecto"
            ]
        }
    }
}</t>
  </si>
  <si>
    <t>¿Cómo se escribe este número? Completa el hueco.</t>
  </si>
  <si>
    <t>{{T1}}: {{T2}} y {{A1}}</t>
  </si>
  <si>
    <t>Q1 = Min = 3; Max = 9; Step = 1
Q2 = Min = 1; Max = 9; Step = 1</t>
  </si>
  <si>
    <t>T1= 100+{{Q1}}*10+{{Q2}}
T2= Lemonlib.numToWords(100+{{Q1}}*10)
A1= Lemonlib.numToWords({{Q2}})</t>
  </si>
  <si>
    <t>{"id":"M2-NyO-5a-E-1","stimulus":"&lt;p&gt;¿Cómo se escribe este número? Completa el hueco.&lt;/p&gt;","feedback":"&lt;p&gt;La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100+{{Q1}}*10+{{Q2}}","temp":true},{"name":"T2","label":"{{function}}","function":"Lemonlib.numToWords(100+{{Q1}}*10,'es')","temp":true},{"name":"A1","label":"{{function}}","function":"Lemonlib.numToWords({{Q2}},'es')"}],"uniques":true},"algorithm":{"name":"calculateOperation","template":"Cloze with text"}}</t>
  </si>
  <si>
    <t>{{T1}}: ciento {{A1}}</t>
  </si>
  <si>
    <t>Q1 = Min = 10; Max = 30; Step = 1</t>
  </si>
  <si>
    <t>T1= 100+{{Q1}}
A1= Lemonlib.numToWords({{Q1}})</t>
  </si>
  <si>
    <t>{"id":"M2-NyO-5a-E-2","stimulus":"&lt;p&gt;¿Cómo se escribe este número? Completa el hueco.&lt;/p&gt;","feedback":"&lt;p&gt;La posición de cada cifra determina la forma en la que se lee.&lt;/p&gt;","hint":"&lt;p&gt;La posición de cada cifra determina la forma en la que se lee.&lt;/p&gt;","template":"{{T1}}: ciento {{response}}","seed":{"parameters":[{"name":"Q1","label":null,"min":10,"max":30,"step":1}],"calculated":[{"name":"T1","label":"{{function}}","function":"100+{{Q1}}","temp":true},{"name":"A1","label":"{{function}}","function":"Lemonlib.numToWords({{Q1}},'es')"}],"uniques":true},"algorithm":{"name":"calculateOperation","template":"Cloze with text"}}</t>
  </si>
  <si>
    <t>{{T1}}: ciento {{A1}} y {{T2}}</t>
  </si>
  <si>
    <t>T1= 100+{{Q1}}*10+{{Q2}}
T2= Lemonlib.numToWords({{Q2}})
A1= Lemonlib.numToWords({{Q1}}*10)</t>
  </si>
  <si>
    <t>{"id":"M2-NyO-5a-E-3","stimulus":"&lt;p&gt;¿Cómo se escribe este número? Completa el hueco.&lt;/p&gt;","feedback":"&lt;p&gt;La posición de cada cifra determina la forma en la que se lee.&lt;/p&gt;","hint":"&lt;p&gt;La posición de cada cifra determina la forma en la que se lee.&lt;/p&gt;","template":"{{T1}}: ciento {{response}} y {{T2}}","seed":{"parameters":[{"name":"Q1","label":null,"min":3,"max":9,"step":1},{"name":"Q2","label":null,"min":1,"max":9,"step":1}],"calculated":[{"name":"T1","label":"{{function}}","function":"100+{{Q1}}*10+{{Q2}}","temp":true},{"name":"T2","label":"{{function}}","function":"Lemonlib.numToWords({{Q2}},'es')","temp":true},{"name":"A1","label":"{{function}}","function":"Lemonlib.numToWords({{Q1}}*10,'es')"}],"uniques":true},"algorithm":{"name":"calculateOperation","template":"Cloze with text"}}</t>
  </si>
  <si>
    <t>{{T1}}: {{A1}} {{T2}}</t>
  </si>
  <si>
    <t>Q1 = Min = 1; Max = 99; Step = 1</t>
  </si>
  <si>
    <t>T1= 100+{{Q1}}
T3= Lemonlib.numToWords({{Q1}})
A1= "ciento"</t>
  </si>
  <si>
    <t>{"id":"M2-NyO-5a-E-4","stimulus":"&lt;p&gt;¿Cómo se escribe este número? Completa el hueco.&lt;/p&gt;","feedback":"&lt;p&gt;La posición de cada cifra determina la forma en la que se lee.&lt;/p&gt;","hint":"&lt;p&gt;La posición de cada cifra determina la forma en la que se lee.&lt;/p&gt;","template":"{{T1}}: {{response}} {{T3}}","seed":{"parameters":[{"name":"Q1","label":null,"min":1,"max":99,"step":1}],"calculated":[{"name":"T1","label":"{{function}}","function":"100+{{Q1}}","temp":true},{"name":"T3","label":"{{function}}","function":"Lemonlib.numToWords({{Q1}},'es')","temp":true},{"name":"A1","label":"ciento","function":""}],"uniques":true},"algorithm":{"name":"calculateOperation","template":"Cloze with text"}}</t>
  </si>
  <si>
    <t>M2-NyO-5b</t>
  </si>
  <si>
    <t>Escribe los números del 100 al 199</t>
  </si>
  <si>
    <t>¿Cuál de estos números está bien escrito?
El \"{{T1}}\" es el {{Q1}}.*
El \"{{T2}}\" es el {{Q2}}.
El \"{{T3}}\" es el {{Q3}}.
El \"{{T4}}\" es el {{Q4}}.
El \"{{T5}}\" es el {{Q5}}.
El \"{{T6}}\" es el {{Q6}}.
(Se ve 3)</t>
  </si>
  <si>
    <t>Q1= Min = 100; Max =198; Step = 1
Q2= Min = 100; Max =198; Step = 1
Q3= Min = 100; Max =198; Step = 1
Q4= Min = 100; Max =198; Step = 1
Q5= Min = 101; Max =198; Step = 1</t>
  </si>
  <si>
    <t>T1 = Lemonlib.numToWords({{Q1}})
T2= Lemonlib.numToWords({{Q2}}+1)
T3= Lemonlib.numToWords({{Q3}}-1)
T4 = Lemonlib.numToWords({{Q4}}+10)
T5 = Lemonlib.numToWords({{Q5}}-10)
T6 = Lemonlib.numToWords({{Q6}}-100)
T7 = {{Q2}}+1
T8 = {{Q3}}-1
T9 = {{Q4}}+10
T10 = {{Q5}}-10
T11 = {{Q6}}-100</t>
  </si>
  <si>
    <t>La posición de cada cifra determina la forma en la que se lee.
A2 = &lt;p&gt;El \"{{T2}}\" se escribe {{T7}}.&lt;/p&gt;
A3 = &lt;p&gt;El \"{{T3}}\" se escribe {{T8}}.&lt;/p&gt;
A4 = &lt;p&gt;El \"{{T4}}\" se escribe {{T9}}.&lt;/p&gt;
A5 = &lt;p&gt;El \"{{T5}}\" se escribe {{T10}}.&lt;/p&gt;
A6 = &lt;p&gt;El \"{{T6}}\" se escribe {{T11}}.&lt;/p&gt;</t>
  </si>
  <si>
    <t>{
    "id": "M2-NyO-5b-I-1",
    "stimulus": "&lt;p&gt;¿Cuál de estos números está bien escrito?&lt;/p&gt;",
    "hint": "&lt;p&gt;La posición de cada cifra determina la forma en la que se lee.&lt;/p&gt;",
    "feedback": "&lt;p&gt;La posición de cada cifra determina la forma en la que se lee.&lt;/p&gt;",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es el {{Q1}}.",
                "function": "Lemonlib.numToWords({{Q1}},'es')[0].toUpperCase() + Lemonlib.numToWords({{Q1}},'es').slice(1,)"
            },
            {
                "name": "A2",
                "label": "“{{function}}” es {{Q2}}.",
                "function": "Lemonlib.numToWords({{Q2}}+1,'es')[0].toUpperCase() + Lemonlib.numToWords({{Q2}}+1,'es').slice(1,)",
                "incorrect": true
            },
            {
                "name": "A3",
                "label": "“{{function}}” es {{Q3}}.",
                "function": "Lemonlib.numToWords({{Q3}}-1,'es')[0].toUpperCase() + Lemonlib.numToWords({{Q3}}-1,'es').slice(1,)",
                "incorrect": true
            },
            {
                "name": "A4",
                "label": "“{{function}}” es {{Q4}}.",
                "function": "Lemonlib.numToWords({{Q4}}+10,'es')[0].toUpperCase() + Lemonlib.numToWords({{Q4}}+10,'es').slice(1,)",
                "incorrect": true
            },
            {
                "name": "A5",
                "label": "“{{function}}” es {{Q5}}.",
                "function": "Lemonlib.numToWords({{Q5}}-10,'es')[0].toUpperCase() + Lemonlib.numToWords({{Q5}}-10,'es').slice(1,)",
                "incorrect": true
            },
            {
                "name": "A6",
                "label": "“{{function}}” es {{Q6}}.",
                "function": "Lemonlib.numToWords({{Q6}}-100,'es')[0].toUpperCase() + Lemonlib.numToWords({{Q6}}-100,'es').slice(1,)",
                "incorrect": true
            }
        ],
        "uniques": true
    },
    "algorithm": {
        "name": "trueFalse",
        "template": "Multiple choice – standard",
        "params": {
            "countCorrect": 1,
            "countIncorrect": 2,
            "showCheckIcon": true
        }
    }
}</t>
  </si>
  <si>
    <t>Une con líneas la forma en la que se leen y escriben estos números.
{{T1}} - {{Q1}}
{{T2}} - {{Q2}}
{{T3}} - {{Q3}}</t>
  </si>
  <si>
    <t>Q1 = Min = 100; Max = 199; Step = 1
Q2 = Min = 100; Max = 199; Step = 1
Q3 = Min = 100; Max = 199; Step = 1</t>
  </si>
  <si>
    <t>{
    "id": "M2-NyO-5b-I-2",
    "stimulus": "&lt;p&gt;Arrastra los números a su lugar correspondiente.&lt;/p&gt;",
    "feedback": "&lt;p&gt;La posición de cada cifra determina la forma en la que se lee.&lt;/p&gt;",
    "hint": "&lt;p&gt;La posición de cada cifra determina la forma en la que se lee.&lt;/p&gt;",
    "seed": {
        "parameters": [
            {
                "name": "Q1",
                "label": null,
                "min": 100,
                "max": 199,
                "step": 1
            },
            {
                "name": "Q2",
                "label": null,
                "min": 100,
                "max": 199,
                "step": 1
            },
            {
                "name": "Q3",
                "label": null,
                "min": 100,
                "max": 199,
                "step": 1
            }
        ],
        "calculated": [
            {
                "name": "A1",
                "label": "{{Q1}}",
                "function": "Lemonlib.numToWords({{Q1}},'es')[0].toUpperCase() + Lemonlib.numToWords({{Q1}},'es').slice(1,)"
            },
            {
                "name": "A2",
                "label": "{{Q2}}",
                "function": "Lemonlib.numToWords({{Q2}},'es')[0].toUpperCase() + Lemonlib.numToWords({{Q2}},'es').slice(1,)"
            },
            {
                "name": "A3",
                "label": "{{Q3}}",
                "function": "Lemonlib.numToWords({{Q3}},'es')[0].toUpperCase() + Lemonlib.numToWords({{Q3}},'es').slice(1,)"
            }
        ],
        "isNumToWords": true,
        "uniques": true
    },
    "algorithm": {
        "name": "linkOperationResult",
        "params": {
            "invert": false
        },
        "template": "Match list"
    }
}</t>
  </si>
  <si>
    <t>Escribe el número {{T1}}.</t>
  </si>
  <si>
    <t>Q1= Min = 100; Max = 199; Step = 1</t>
  </si>
  <si>
    <t>T1= Lemonlib.numToWords({{Q1}})
A1= {{Q1}}</t>
  </si>
  <si>
    <t>{"id":"M2-NyO-5b-E-1","stimulus":"&lt;p&gt;Escribe el número “{{T1}}”.&lt;/p&gt;","feedback":"&lt;p&gt;La posición de cada cifra determina la forma en la que se lee.&lt;/p&gt;","hint":"&lt;p&gt;La posición de cada cifra determina la forma en la que se lee.&lt;/p&gt;","template":"&lt;p&gt;{{response}}&lt;/p&gt;","seed":{"parameters":[{"name":"Q1","label":null,"min":100,"max":199,"step":1}],"calculated":[{"name":"T1","label":null,"function":"Lemonlib.numToWords({{Q1}},'es')","temp":true},{"name":"A1","label":null,"function":"{{Q1}}"}],"uniques":true},"algorithm":{"name":"calculateOperation","params":{"method":"equivLiteral","keyboard":"NUMERICAL"}}}</t>
  </si>
  <si>
    <t>M2-NyO-5c</t>
  </si>
  <si>
    <t>Ordena los números del 100 al 199</t>
  </si>
  <si>
    <t>Ordena estos números de mayor a menor.</t>
  </si>
  <si>
    <t>Q1-Q3= Min = 100; Max = 199; Step = 1</t>
  </si>
  <si>
    <t>{
    "id": "M2-NyO-5c-I-1",
    "stimulus": "&lt;p&gt;Arrastra y ordena de mayor a menor estos números.&lt;/p&gt;",
    "template": "&lt;p style=\"text-align:center;\"&gt;{{response}} &gt; {{response}} &gt; {{response}}&lt;/p&gt;",
    "feedback": "&lt;p&gt;Compara los números empezando &lt;b&gt;por la cifra de la izquierda&lt;/b&gt;:&lt;/p&gt;&lt;p style=\"text-align: center\"&gt;&lt;b&gt;{{T1}}&lt;/b&gt;{{T2}} &gt; &lt;b&gt;{{T3}}&lt;/b&gt;{{T4}} &gt; &lt;b&gt;{{T5}}&lt;/b&gt;{{T6}}&lt;/p&gt;",
    "hint": "&lt;p&gt;Compara los números empezando por la cifra de la izquierda.&lt;/p&gt;",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</si>
  <si>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Selecciona la comparación correcta.
{{T1}} &gt; {{T2}}*
{{T1}} &gt; {{T3}}*
{{T2}} &gt; {{T3}}*
{{T2}} &lt; {{T1}}*
{{T3}} &lt; {{T1}}*
{{T3}} &lt; {{T2}}*
{{T1}} &lt; {{T2}}
{{T1}} &lt; {{T3}}
{{T2}} &lt; {{T3}}
{{T2}} &gt; {{T1}}
{{T3}} &gt; {{T1}}
{{T3}} &gt; {{T2}}
Se ven 3</t>
  </si>
  <si>
    <t>T1 = math.max({{Q1}}, {{Q2}}, {{Q3}})
T2 = {{Q1}}+{{Q2}}+{{Q3}}-math.max({{Q1}}, {{Q2}}, {{Q3}})-math.max({{Q1}}, {{Q2}}, {{Q3}})
T3 = math.min({{Q1}}, {{Q2}}, {{Q3}})</t>
  </si>
  <si>
    <t>{"id":"M2-NyO-5c-E-1","stimulus":"&lt;p&gt;Selecciona la comparación correcta.&lt;/p&gt;","hint":"&lt;p&gt;Compara los números empezando por la cifra de la izquierda.&lt;/p&gt;","feedback":"&lt;p&gt;Compara los números empezando por la cifra de la izquierda.&lt;/p&gt;","seed":{"parameters":[{"name":"Q1","label":null,"min":100,"max":199,"step":1},{"name":"Q2","label":null,"min":100,"max":199,"step":1},{"name":"Q3","label":null,"min":100,"max":199,"step":1}],"calculated":[{"name":"T1","label":"{{function}}","function":"math.max({{Q1}}, {{Q2}}, {{Q3}})","temp":true},{"name":"T2","label":"{{function}}","function":"{{Q1}}+{{Q2}}+{{Q3}}-math.max({{Q1}}, {{Q2}}, {{Q3}})-math.min({{Q1}}, {{Q2}}, {{Q3}})","temp":true},{"name":"T3","label":"{{function}}","function":"math.min({{Q1}}, {{Q2}}, {{Q3}})","temp":true},{"name":"A1","label":"{{T1}} &gt; {{T2}}","function":""},{"name":"A2","label":"{{T1}} &gt; {{T3}}","function":""},{"name":"A3","label":"{{T2}} &gt; {{T3}}","function":""},{"name":"A4","label":"{{T2}} &lt; {{T1}}","function":""},{"name":"A5","label":"{{T3}} &lt; {{T1}}","function":""},{"name":"A6","label":"{{T3}} &lt; {{T2}}","function":""},{"name":"A7","label":"{{T1}} &lt; {{T2}}","function":"","incorrect":true},{"name":"A8","label":"{{T1}} &lt; {{T3}}","function":"","incorrect":true},{"name":"A9","label":"{{T2}} &lt; {{T3}}","function":"","incorrect":true},{"name":"A10","label":"{{T2}} &gt; {{T1}}","function":"","incorrect":true},{"name":"A11","label":"{{T3}} &gt; {{T1}}","function":"","incorrect":true},{"name":"A12","label":"{{T3}} &gt; {{T2}}","function":"","incorrect":true}],"uniques":true},"algorithm":{"name":"trueFalse","template":"Multiple choice – standard","params":{"countCorrect":1,"countIncorrect":2,"showCheckIcon":false,"columns":3}}}</t>
  </si>
  <si>
    <t>M2-NyO-5d</t>
  </si>
  <si>
    <t>Descompone y compone números naturales del 100 al 199</t>
  </si>
  <si>
    <t>&lt;p&gt;Observa este ejemplo. Después, arrastra los números para completar la siguiente descomposición.&lt;/p&gt;&lt;p&gt;{{T1}} = 100 + {{T3}} + {{Q2}}&lt;/p&gt;</t>
  </si>
  <si>
    <t xml:space="preserve">{{T2}} = {{A1}} + {{A2}} + {{A3}}
</t>
  </si>
  <si>
    <t>T1= 100+{{Q1}}*10+{{Q2}}
T2=100+{{Q3}}*10+{{Q4}}
T3={{Q1}}*10
A1 = 100
A2 = {{Q3}}*10
A3 = {{Q4}}</t>
  </si>
  <si>
    <t>{
    "id": "M2-NyO-5d-I-1",
    "stimulus": "&lt;p&gt;Observa este ejemplo.&lt;/p&gt;&lt;p style=\"text-align: center\"&gt;{{T1}} = 100 + {{T3}} + {{Q2}}&lt;/p&gt;&lt;p&gt;Después, arrastra los números para completar la siguiente descomposición.&lt;/p&gt;",
    "feedback": "&lt;p&gt;Para descomponer un número hay que fijarse en la posición de cada cifra.&lt;/p&gt;",
    "hint": "&lt;p&gt;Fíjate en la posición de cada cifra.&lt;/p&gt;",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t>
  </si>
  <si>
    <t>&lt;p&gt;Fíjate en el ejemplo y escribe los números que faltan para completar la siguiente descomposición.&lt;/p&gt;&lt;p&gt;1{{Q1}}{{Q2}} = 100 + {{Q1}}0 + {{Q2}}&lt;/p&gt;</t>
  </si>
  <si>
    <t>{{T1}} = {{A1}} + {{A2}} + {{A3}}</t>
  </si>
  <si>
    <t>T1= 100+{{Q3}}*10+{{Q4}}
A1 = 100
A2={{Q3}}*10
A3={{Q4}}</t>
  </si>
  <si>
    <t>{
    "id": "M2-NyO-5d-E-1",
    "stimulus": "&lt;p&gt;Fíjate en este ejemplo para escribir la siguiente descomposición.&lt;/p&gt;&lt;p style=\"text-align: center\"&gt;1{{Q1}}{{Q2}} = 100 + {{Q1}}0 + {{Q2}}&lt;/p&gt;",
    "feedback": "&lt;p&gt;Para descomponer un número hay que fijarse en la posición de cada cifra.&lt;/p&gt;",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t>
  </si>
  <si>
    <t>M2-NyO-6a</t>
  </si>
  <si>
    <t>Lee los números del 200 al 299</t>
  </si>
  <si>
    <t>Señala la frase correcta.
El número {{Q1}} se lee \"{{T1}}\".*
El número {{Q1}} se lee \"{{T2}}\".
El número {{Q1}} se lee \"{{T3}}\".</t>
  </si>
  <si>
    <t>Q1= Min = 200; Max = 299; Step = 1
Q2= Min = 200; Max = 299; Step = 1
Q3= Min = 200; Max = 299; Step = 1</t>
  </si>
  <si>
    <t>{
    "id": "M2-NyO-6a-I-1",
    "stimulus": "&lt;p&gt;Selecciona la frase correcta.&lt;/p&gt;",
    "hint": "&lt;p&gt;La posición de cada cifra determina la forma en la que se lee.&lt;/p&gt;",
    "feedback": "&lt;p&gt;La posición de cada cifra determina la forma en la que se lee.&lt;/p&gt;",
    "seed": {
        "parameters": [
            {
                "name": "Q1",
                "label": null,
                "min": 200,
                "max": 299,
                "step": 1
            },
            {
                "name": "Q2",
                "label": null,
                "min": 200,
                "max": 299,
                "step": 1
            },
            {
                "name": "Q3",
                "label": null,
                "min": 200,
                "max": 299,
                "step": 1
            }
        ],
        "calculated": [
            {
                "name": "T1",
                "label": "{{function}}",
                "function": "Lemonlib.numToWords({{Q1}},'es')",
                "temp": true
            },
            {
                "name": "T2",
                "label": "{{function}}",
                "function": "Lemonlib.numToWords({{Q2}},'es')",
                "temp": true
            },
            {
                "name": "T3",
                "label": "{{function}}",
                "function": "Lemonlib.numToWords({{Q3}},'es')",
                "temp": true
            },
            {
                "name": "A1",
                "label": "{{Q1}} se lee “{{T1}}”.",
                "function": ""
            },
            {
                "name": "A2",
                "label": "{{Q1}} se lee “{{T2}}”.",
                "function": "",
                "incorrect": true
            },
            {
                "name": "A3",
                "label": "{{Q1}} se lee “{{T3}}”.",
                "function": "",
                "incorrect": true
            }
        ],
        "uniques": true
    },
    "algorithm": {
        "name": "trueFalse",
        "template": "Multiple choice – standard",
        "params": {
            "countCorrect": 1,
            "countIncorrect": 2,
            "showCheckIcon": true
        }
    }
}</t>
  </si>
  <si>
    <t>Une la forma en la que se escriben y leen estos números.
{{Q1}} - {{T1}}
{{Q2}} - {{T2}}
{{Q3}} - {{T3}}</t>
  </si>
  <si>
    <t>{"id":"M2-NyO-6a-I-2","stimulus":"&lt;p&gt;Arrastra la forma escrita de cada número donde corresponda.&lt;/p&gt;","feedback":"&lt;p&gt;La posición de cada cifra determina la forma en la que se lee.&lt;/p&gt;","hint":"&lt;p&gt;La posición de cada cifra determina la forma en la que se lee.&lt;/p&gt;","seed":{"parameters":[{"name":"Q1","label":null,"min":200,"max":299,"step":1},{"name":"Q2","label":null,"min":200,"max":299,"step":1},{"name":"Q3","label":null,"min":200,"max":299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t>
  </si>
  <si>
    <t>Completa la forma en la que se escribe este número.</t>
  </si>
  <si>
    <t>T1= 200+{{Q1}}*10+{{Q2}}
T2= Lemonlib.numToWords(200+{{Q1}}*10)
A1= Lemonlib.numToWords({{Q2}})</t>
  </si>
  <si>
    <t>{"id":"M2-NyO-6a-E-1","stimulus":"&lt;p&gt;Completa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200+{{Q1}}*10+{{Q2}}","temp":true},{"name":"T2","label":"{{function}}","function":"Lemonlib.numToWords(200+{{Q1}}*10,'es')","temp":true},{"name":"A1","label":"{{function}}","function":"Lemonlib.numToWords({{Q2}},'es')"}],"uniques":true},"algorithm":{"name":"calculateOperation","template":"Cloze with text"}}</t>
  </si>
  <si>
    <t>{{T1}}: doscientos {{A1}}</t>
  </si>
  <si>
    <t>T1= 200+{{Q1}}
A1= Lemonlib.numToWords({{Q1}})</t>
  </si>
  <si>
    <t>{"id":"M2-NyO-6a-E-2","stimulus":"&lt;p&gt;Completa la forma en la que se escribe este número.&lt;/p&gt;","feedback":"&lt;p&gt;La posición de cada cifra determina la forma en la que se lee.&lt;/p&gt;","hint":"&lt;p&gt;La posición de cada cifra determina la forma en la que se lee.&lt;/p&gt;","template":"{{T1}}: doscientos {{response}}&lt;/p&gt;","seed":{"parameters":[{"name":"Q1","label":null,"min":10,"max":30,"step":1}],"calculated":[{"name":"T1","label":"{{function}}","function":"200+{{Q1}}","temp":true},{"name":"A1","label":"{{function}}","function":"Lemonlib.numToWords({{Q1}},'es')"}],"uniques":true},"algorithm":{"name":"calculateOperation","template":"Cloze with text"}}</t>
  </si>
  <si>
    <t>{{T1}}: doscientos {{A1}} y {{T2}}</t>
  </si>
  <si>
    <t>T1= 200+{{Q1}}*10+{{Q2}}
T2= Lemonlib.numToWords({{Q2}})
A1= Lemonlib.numToWords({{Q1}}*10)</t>
  </si>
  <si>
    <t>{"id":"M2-NyO-6a-E-3","stimulus":"&lt;p&gt;Completa la forma en la que se escribe este número.&lt;/p&gt;","feedback":"&lt;p&gt;La posición de cada cifra determina la forma en la que se lee.&lt;/p&gt;","hint":"&lt;p&gt;La posición de cada cifra determina la forma en la que se lee.&lt;/p&gt;","template":"&lt;p&gt;{{T1}}: doscientos {{response}} y {{T2}}&lt;/p&gt;","seed":{"parameters":[{"name":"Q1","label":null,"min":3,"max":9,"step":1},{"name":"Q2","label":null,"min":1,"max":9,"step":1}],"calculated":[{"name":"T1","label":"{{function}}","function":"200+{{Q1}}*10+{{Q2}}","temp":true},{"name":"T2","label":"{{function}}","function":"Lemonlib.numToWords({{Q2}},'es')","temp":true},{"name":"A1","label":"{{function}}","function":"Lemonlib.numToWords({{Q1}}*10,'es')"}],"uniques":true},"algorithm":{"name":"calculateOperation","template":"Cloze with text"}}</t>
  </si>
  <si>
    <t>T1= 200+{{Q1}}
T2= Lemonlib.numToWords({{Q1}})
A1= "doscientos"</t>
  </si>
  <si>
    <t>{"id":"M2-NyO-6a-E-4","stimulus":"&lt;p&gt;Completa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200+{{Q1}}","temp":true},{"name":"T2","label":"{{function}}","function":"Lemonlib.numToWords({{Q1}},'es')","temp":true},{"name":"A1","label":"doscientos","function":""}],"uniques":true},"algorithm":{"name":"calculateOperation","template":"Cloze with text"}}</t>
  </si>
  <si>
    <t>M2-NyO-6b</t>
  </si>
  <si>
    <t>Escribe los números del 200 al 299</t>
  </si>
  <si>
    <t>Arrastra la forma en la que se escribe este número.</t>
  </si>
  <si>
    <t>{{T1}}: {{A1}}</t>
  </si>
  <si>
    <t>T1= Lemonlib.numToWords({{Q1}})
A1 = {{Q1}}
A2 = {{Q2}}
A3 = {{Q3}}</t>
  </si>
  <si>
    <t>{
    "id": "M2-NyO-6b-I-1",
    "stimulus": "&lt;p&gt;Arrastra la forma en la que se escribe este número.&lt;/p&gt;",
    "feedback": "&lt;p&gt;La posición de cada cifra determina la forma en la que se lee.&lt;/p&gt;",
    "hint": "&lt;p&gt;La posición de cada cifra determina la forma en la que se lee.&lt;/p&gt;",
    "template": "&lt;p&gt;{{T1}}: {{response}}&lt;/p&gt;",
    "seed": {
        "parameters": [
            {
                "name": "Q1",
                "label": null,
                "min": 200,
                "max": 299,
                "step": 1
            },
            {
                "name": "Q2",
                "label": null,
                "min": 200,
                "max": 299,
                "step": 1
            },
            {
                "name": "Q3",
                "label": null,
                "min": 200,
                "max": 299,
                "step": 1
            }
        ],
        "calculated": [
            {
                "name": "T1",
                "label": "{{function}}",
                "function": "Lemonlib.numToWords({{Q1}},'es')[0].toUpperCase() + Lemonlib.numToWords({{Q1}},'es').slice(1,)",
                "temp": true
            },
            {
                "name": "A1",
                "label": "{{function}}",
                "function": "{{Q1}}"
            },
            {
                "name": "A2",
                "label": "{{function}}",
                "function": "{{Q2}}",
                "incorrect": true
            },
            {
                "name": "A3",
                "label": "{{function}}",
                "function": "{{Q3}}",
                "incorrect": true
            }
        ],
        "uniques": true
    },
    "algorithm": {
        "name": "calculateOperation",
        "template": "Cloze with drag &amp; drop",
        "params": {
            "keyboard": "NUMERICAL"
        }
    }
}</t>
  </si>
  <si>
    <t>T1= Lemonlib.numToWords({{Q1}})
group1 = A1*, A2, A3
A1 = {{Q1}}
A2 = {{Q2}}
A3 = {{Q3}}</t>
  </si>
  <si>
    <t>{
    "id": "M2-NyO-6b-I-2",
    "stimulus": "&lt;p&gt;Selecciona la opción correcta.&lt;/p&gt;",
    "template": "&lt;p&gt;El número “{{T1}}” se escribe {{response}}.&lt;/p&gt;",
    "hint": "&lt;p&gt;La posición de cada cifra determina la forma en la que se escribe.&lt;/p&gt;",
    "feedback": "&lt;p&gt;La posición de cada cifra determina la forma en la que se escribe.&lt;/p&gt;",
    "seed": {
        "parameters": [
            {
                "name": "Q1",
                "label": null,
                "min": 200,
                "max": 299,
                "step": 1
            },
            {
                "name": "Q2",
                "label": null,
                "min": 200,
                "max": 299,
                "step": 1
            },
            {
                "name": "Q3",
                "label": null,
                "min": 200,
                "max": 299,
                "step": 1
            }
        ],
        "calculated": [
            {
                "name": "T1",
                "label": "{{function}}",
                "function": "Lemonlib.numToWords({{Q1}},'es')",
                "temp": true
            },
            {
                "name": "A1",
                "label": "{{Q1}}",
                "function": "",
                "group": 1
            },
            {
                "name": "A2",
                "label": "{{Q2}}",
                "function": "",
                "group": 1,
                "incorrect": true
            },
            {
                "name": "A3",
                "label": "{{Q3}}",
                "function": "",
                "group": 1,
                "incorrect": true
            }
        ],
        "uniques": true
    },
    "algorithm": {
        "name": "groupResponses",
        "template": "Cloze with drop down"
    }
}</t>
  </si>
  <si>
    <t>Escribe el número \"{{T1}}\".</t>
  </si>
  <si>
    <t>Q1= Min = 200; Max = 299; Step = 1</t>
  </si>
  <si>
    <t>{"id":"M2-NyO-6b-E-1","stimulus":"&lt;p&gt;Escribe el número “{{T1}}”.&lt;/p&gt;","feedback":"&lt;p&gt;La posición de cada cifra determina la forma en la que se lee.&lt;/p&gt;","hint":"&lt;p&gt;La posición de cada cifra determina la forma en la que se lee.&lt;/p&gt;","template":"&lt;p&gt;{{response}}&lt;/p&gt;","seed":{"parameters":[{"name":"Q1","label":null,"min":200,"max":299,"step":1}],"calculated":[{"name":"T1","label":null,"function":"Lemonlib.numToWords({{Q1}},'es')","temp":true},{"name":"A1","label":null,"function":"{{Q1}}"}],"uniques":true},"algorithm":{"name":"calculateOperation","params":{"method":"equivLiteral","keyboard":"NUMERICAL"}}}</t>
  </si>
  <si>
    <t>M2-NyO-6c</t>
  </si>
  <si>
    <t>Ordena los números del 200 al 299</t>
  </si>
  <si>
    <t>{
    "id": "M2-NyO-6c-I-1",
    "stimulus": "&lt;p&gt;Arrastra y ordena de menor a mayor estos números.&lt;/p&gt;",
    "template": "&lt;p style=\"text-align:center;\"&gt;{{response}} &lt; {{response}} &lt; {{response}}&lt;/p&gt;",
    "feedback": "&lt;p&gt;Compara los números empezando &lt;b&gt;por la cifra de la izquierda&lt;/b&gt;:&lt;/p&gt;&lt;p style=\"text-align: center\"&gt;&lt;b&gt;{{T1}}&lt;/b&gt;{{T2}} &lt; &lt;b&gt;{{T3}}&lt;/b&gt;{{T4}} &lt; &lt;b&gt;{{T5}}&lt;/b&gt;{{T6}}&lt;/p&gt;",
    "hint": "&lt;p&gt;Compara los números empezando por la cifra de la izquierda.&lt;/p&gt;",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</si>
  <si>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Arrastra un número para que esta comparación sea correcta.</t>
  </si>
  <si>
    <t>{{Q1}} &lt; {{A1}}</t>
  </si>
  <si>
    <t>Q1= Min = 220; Max = 279; Step = 1
Q2=Min = 1; Max = 20; 1
Q3=Min = 1; Max = 20; 1
Q4=Min = 1; Max = 20; 1</t>
  </si>
  <si>
    <t>A1 = {{Q1}}+{{Q2}}
A2 = {{Q1}}-{{Q3}}
A3 = {{Q1}}-{{Q4}}</t>
  </si>
  <si>
    <t>{
    "id": "M2-NyO-6c-E-1",
    "stimulus": "&lt;p&gt;Arrastra un número para que esta comparación sea correcta.&lt;/p&gt;",
    "feedback": "&lt;p&gt;Compara los números empezando &lt;b&gt;por la cifra de la izquierda&lt;/b&gt;:&lt;/p&gt;&lt;p style=\"text-align: center\"&gt;&lt;b&gt;{{T1}}&lt;/b&gt;{{T2}} &lt; &lt;b&gt;{{T3}}&lt;/b&gt;{{T4}}&lt;/p&gt;",
    "hint": "&lt;p&gt;Compara los números empezando por la cifra de la izquierda.&lt;/p&gt;",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t>
  </si>
  <si>
    <t>Ordena los números del 200 al 300</t>
  </si>
  <si>
    <t>{{Q1}} &gt; {{A1}}</t>
  </si>
  <si>
    <t>A1 = {{Q1}}-{{Q2}}
A2 = {{Q1}}+{{Q3}}
A3 = {{Q1}}+{{Q4}}</t>
  </si>
  <si>
    <t>{
    "id": "M2-NyO-6c-E-2",
    "stimulus": "&lt;p&gt;Arrastra un número para que esta comparación sea correcta.&lt;/p&gt;",
    "feedback": "&lt;p&gt;Compara los números empezando &lt;b&gt;por la cifra de la izquierda&lt;/b&gt;:&lt;/p&gt;&lt;p style=\"text-align: center\"&gt;&lt;b&gt;{{T1}}&lt;/b&gt;{{T2}} &gt; &lt;b&gt;{{T3}}&lt;/b&gt;{{T4}}&lt;/p&gt;",
    "hint": "&lt;p&gt;Compara los números empezando por la cifra de la izquierda.&lt;/p&gt;",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t>
  </si>
  <si>
    <t>M2-NyO-6d</t>
  </si>
  <si>
    <t>Descompone y compone números naturales del 200 al 299</t>
  </si>
  <si>
    <t>Elige la descomposición del número {{T1}}.
200 + {{Q1}}0 + {{Q2}}*
200 + {{Q2}}0 + {{Q1}}
{{Q1}}00 + 20 + {{Q2}}
{{Q2}}00 + {{Q1}}0 + 2
(Se ven 3).¡</t>
  </si>
  <si>
    <t>T1= 200+{{Q1}}*10+{{Q2}}</t>
  </si>
  <si>
    <t>{
    "id": "M2-NyO-6d-I-1",
    "stimulus": "&lt;p&gt;Elige la descomposición del número {{T1}}.&lt;/p&gt;",
    "hint": "&lt;p&gt;Fíjate en la posición de cada cifra.&lt;/p&gt;",
    "feedback": "&lt;p&gt;Para descomponer un número hay que fijarse en la posición de cada cifra:&lt;/p&gt;&lt;p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t>
  </si>
  <si>
    <t>&lt;p&gt;Fíjate en el ejemplo y escribe la siguiente descomposición.&lt;/p&gt;&lt;p&gt;2{{Q1}}{{Q2}} = 200 + {{Q1}}0 + {{Q2}}&lt;/p&gt;</t>
  </si>
  <si>
    <t>T1= 200+{{Q3}}*10+{{Q4}}
A1 = 200
A2={{Q3}}*10
A3={{Q4}}</t>
  </si>
  <si>
    <t>{
    "id": "M2-NyO-6d-E-1",
    "stimulus": "&lt;p&gt;Fíjate en el ejemplo y escribe la siguiente descomposición.&lt;/p&gt;&lt;p style=\"text-align: center\"&gt;2{{Q1}}{{Q2}} = 200 + {{Q1}}0 + {{Q2}}&lt;/p&gt;",
    "feedback": "&lt;p&gt;Para descomponer un número hay que fijarse en la posición de cada cifra:&lt;/p&gt;&lt;p style=\"text-align: center\"&gt;&lt;span style=\"color: #2C9CDC\"&gt;2&lt;/span&gt;&lt;span style=\"color: #E3360C\"&gt;{{Q3}}&lt;/span&gt;&lt;span style=\"color: #2CC133\"&gt;{{Q4}}&lt;/span&gt; = &lt;span style=\"color: #2C9CDC\"&gt;200&lt;/span&gt;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"{{Q3}}*10"
            },
            {
                "name": "A3",
                "label": null,
                "function": "{{Q4}}"
            }
        ],
        "uniques": true
    },
    "algorithm": {
        "name": "calculateOperation",
        "params": {
            "method": "equivLiteral",
            "keyboard": "NUMERICAL"
        }
    }
}</t>
  </si>
  <si>
    <t>M2-NyO-7a</t>
  </si>
  <si>
    <t>Lee los números del 300 al 399</t>
  </si>
  <si>
    <t>Une con líneas los números y la forma en que se leen.
{{Q1}} {{T1}}
{{Q2}} {{T2}}
{{Q3}} {{T3}}</t>
  </si>
  <si>
    <t>Q1-Q3= Min = 300; Max = 399; Step=1</t>
  </si>
  <si>
    <t>T1 = Lemonlib.numToWords({{Q1}})
T2 = Lemonlib.numToWords({{Q2}})
T3 = Lemonlib.numToWords({{Q3}})</t>
  </si>
  <si>
    <t>{"id":"M2-NyO-7a-I-1","stimulus":"&lt;p&gt;Arrastra la forma escrita de cada número donde corresponda.&lt;/p&gt;","feedback":"&lt;p&gt;La posición de cada cifra determina la forma en la que se lee.&lt;/p&gt;","hint":"&lt;p&gt;La posición de cada cifra determina la forma en la que se lee.&lt;/p&gt;","seed":{"parameters":[{"name":"Q1","label":null,"min":300,"max":399,"step":1},{"name":"Q2","label":null,"min":300,"max":399,"step":1},{"name":"Q3","label":null,"min":300,"max":399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t>
  </si>
  <si>
    <t>Q1= Min = 300; Max = 399; Step=1
Q2= Min = 300; Max = 399; Step=1
Q3= Min = 300; Max = 399; Step=1</t>
  </si>
  <si>
    <t>A1 = Lemonlib.numToWords({{Q1}})
A2 = Lemonlib.numToWords({{Q2}})
A3 = Lemonlib.numToWords({{Q3}})</t>
  </si>
  <si>
    <t>{"id":"M2-NyO-7a-I-2","stimulus":"&lt;p&gt;Selecciona cómo se lee el número {{Q1}}.&lt;/p&gt;","hint":"&lt;p&gt;La posición de cada cifra determina la forma en la que se lee.&lt;/p&gt;","feedback":"&lt;p&gt;La posición de cada cifra determina la forma en la que se lee.&lt;/p&gt;","seed":{"parameters":[{"name":"Q1","label":null,"min":300,"max":399,"step":1},{"name":"Q2","label":null,"min":300,"max":399,"step":1},{"name":"Q3","label":null,"min":300,"max":399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t>
  </si>
  <si>
    <t>T1= 300+{{Q1}}*10+{{Q2}}
T2= Lemonlib.numToWords(300+{{Q1}}*10)
A1= Lemonlib.numToWords({{Q2}})</t>
  </si>
  <si>
    <t>{"id":"M2-NyO-7a-E-1","stimulus":"&lt;p&gt;Completa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300+{{Q1}}*10+{{Q2}}","temp":true},{"name":"T2","label":"{{function}}","function":"Lemonlib.numToWords(300+{{Q1}}*10,'es')","temp":true},{"name":"A1","label":"{{function}}","function":"Lemonlib.numToWords({{Q2}},'es')"}],"uniques":true},"algorithm":{"name":"calculateOperation","template":"Cloze with text"}}</t>
  </si>
  <si>
    <t>{{T1}}: trescientos {{A1}}</t>
  </si>
  <si>
    <t>T1= 300+{{Q1}}
A1= Lemonlib.numToWords({{Q1}})</t>
  </si>
  <si>
    <t>{"id":"M2-NyO-7a-E-2","stimulus":"&lt;p&gt;Completa la forma en la que se escribe este número.&lt;/p&gt;","feedback":"&lt;p&gt;La posición de cada cifra determina la forma en la que se lee.&lt;/p&gt;","hint":"&lt;p&gt;La posición de cada cifra determina la forma en la que se lee.&lt;/p&gt;","template":"{{T1}}: trescientos {{response}}&lt;/p&gt;","seed":{"parameters":[{"name":"Q1","label":null,"min":10,"max":30,"step":1}],"calculated":[{"name":"T1","label":"{{function}}","function":"300+{{Q1}}","temp":true},{"name":"A1","label":"{{function}}","function":"Lemonlib.numToWords({{Q1}},'es')"}],"uniques":true},"algorithm":{"name":"calculateOperation","template":"Cloze with text"}}</t>
  </si>
  <si>
    <t>{{T1}}: trescientos {{A1}} y {{T2}}</t>
  </si>
  <si>
    <t>T1= 300+{{Q1}}*10+{{Q2}}
T2= Lemonlib.numToWords({{Q2}})
A1= Lemonlib.numToWords({{Q1}}*10)</t>
  </si>
  <si>
    <t>{"id":"M2-NyO-7a-E-3","stimulus":"&lt;p&gt;Completa la forma en la que se escribe este número.&lt;/p&gt;","feedback":"&lt;p&gt;La posición de cada cifra determina la forma en la que se lee.&lt;/p&gt;","hint":"&lt;p&gt;La posición de cada cifra determina la forma en la que se lee.&lt;/p&gt;","template":"&lt;p&gt;{{T1}}: trescientos {{response}} y {{T2}}&lt;/p&gt;","seed":{"parameters":[{"name":"Q1","label":null,"min":3,"max":9,"step":1},{"name":"Q2","label":null,"min":1,"max":9,"step":1}],"calculated":[{"name":"T1","label":"{{function}}","function":"300+{{Q1}}*10+{{Q2}}","temp":true},{"name":"T2","label":"{{function}}","function":"Lemonlib.numToWords({{Q2}},'es')","temp":true},{"name":"A1","label":"{{function}}","function":"Lemonlib.numToWords({{Q1}}*10,'es')"}],"uniques":true},"algorithm":{"name":"calculateOperation","template":"Cloze with text"}}</t>
  </si>
  <si>
    <t>T1= 300+{{Q1}}
T3= Lemonlib.numToWords({{Q1}})
A1= "trescientos"</t>
  </si>
  <si>
    <t>{"id":"M2-NyO-7a-E-4","stimulus":"&lt;p&gt;Completa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300+{{Q1}}","temp":true},{"name":"T2","label":"{{function}}","function":"Lemonlib.numToWords({{Q1}},'es')","temp":true},{"name":"A1","label":"trescientos","function":""}],"uniques":true},"algorithm":{"name":"calculateOperation","template":"Cloze with text"}}</t>
  </si>
  <si>
    <t>M2-NyO-7b</t>
  </si>
  <si>
    <t>Escribe los números del 300 al 399</t>
  </si>
  <si>
    <t>Di si estos números están bien o mal escritos.
El número \"{{T1}}\" se escribe {{Q1}}.*
El número \"{{T2}}\" se escribe {{Q2}}.*
El número \"{{T7}}\" se escribe {{Q3}}.
El número \"{{T8}}\" se escribe {{Q4}}.
El número \"{{T9}}\" se escribe {{Q5}}.
El número \"{{T10}}\" se escribe {{Q6}}.
(Se ven 3: dos true, etiquetas "correcto"/"incorrecto")</t>
  </si>
  <si>
    <t>Q1= Min = 300; Max = 399; Step=1
Q2= Min = 300; Max = 399; Step=1
Q3= Min = 310; Max = 399; Step=1
Q4= Min = 300; Max = 389; Step=1
Q5= Min = 300; Max = 399; Step=1
Q6= Min = 300; Max = 399; Step=1</t>
  </si>
  <si>
    <t>T1 = Lemonlib.numToWords({{Q1}})
T2 = Lemonlib.numToWords({{Q2}})
T3 = Lemonlib.numToWords({{Q3}}-10)
T4 = Lemonlib.numToWords({{Q4}}+10)
T5 = Lemonlib.numToWords({{Q5}}-100)
T6 = Lemonlib.numToWords({{Q6}}+100)
T7 = {{Q3}}-10
T8 = {{Q4}}+10
T9 = {{Q5}}-100
T10 = {{Q6}}+100</t>
  </si>
  <si>
    <t>&lt;p&gt;La posición de cada cifra determina la forma en la que se lee.&lt;/p&gt;
&lt;p&gt;A3 es el {{T7}}.&lt;/p&gt;
&lt;p&gt;A4 es el {{T8}}.&lt;/p&gt;
&lt;p&gt;A5 es el {{T9}}.&lt;/p&gt;
&lt;p&gt;A6 es el {{T10}}.&lt;/p&gt;</t>
  </si>
  <si>
    <t>{
    "id": "M2-NyO-7b-I-1",
    "stimulus": "&lt;p&gt;Di si estos números están bien o mal escritos.&lt;/p&gt;",
    "template": "&lt;p&gt;{{response}}&lt;/p&gt;",
    "hint": "&lt;p&gt;La posición de cada cifra determina la forma en la que se lee.&lt;/p&gt;",
    "feedback": "&lt;p&gt;La posición de cada cifra determina la forma en la que se lee.&lt;/p&gt;",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"T1",
                "label": "{{function}}",
                "function": "Lemonlib.numToWords({{Q1}},'es')",
                "temp": true
            },
            {
                "name": "T2",
                "label": "{{function}}",
                "function": "Lemonlib.numToWords({{Q2}},'es')",
                "temp": true
            },
            {
                "name": "T3",
                "label": "{{function}}",
                "function": "Lemonlib.numToWords({{Q3}},'es')",
                "temp": true
            },
            {
                "name": "T4",
                "label": "{{function}}",
                "function": "Lemonlib.numToWords({{Q4}},'es')",
                "temp": true
            },
            {
                "name": "T5",
                "label": "{{function}}",
                "function": "Lemonlib.numToWords({{Q5}},'es')",
                "temp": true
            },
            {
                "name": "T6",
                "label": "{{function}}",
                "function": "Lemonlib.numToWords({{Q6}},'es')",
                "temp": true
            },
            {
                "name": "T7",
                "label": "{{function}}",
                "function": "Lemonlib.numToWords({{Q3}}-10,'es')",
                "temp": true
            },
            {
                "name": "T8",
                "label": "{{function}}",
                "function": "Lemonlib.numToWords({{Q4}}+10,'es')",
                "temp": true
            },
            {
                "name": "T9",
                "label": "{{function}}",
                "function": " Lemonlib.numToWords({{Q5}}-100,'es')",
                "temp": true
            },
            {
                "name": "T10",
                "label": "{{function}}",
                "function": " Lemonlib.numToWords({{Q6}}+100,'es')",
                "temp": true
            },
            {
                "name": "A1",
                "label": "“{{T1}}” se escribe {{Q1}}."
            },
            {
                "name": "A2",
                "label": "“{{T2}}” se escribe {{Q2}}.",
                "function": ""
            },
            {
                "name": "A3",
                "label": "“{{T7}}” se escribe {{Q3}}.",
                "function": "",
                "incorrect": true,
                "feedback": "&lt;p&gt;{{Q3}} es “{{T3}}”.&lt;/p&gt;"
            },
            {
                "name": "A4",
                "label": "“{{T8}}” se escribe {{Q4}}.",
                "incorrect": true,
                "feedback": "&lt;p&gt;{{Q4}} es “{{T4}}”.&lt;/p&gt;"
            },
            {
                "name": "A5",
                "label": "“{{T9}}” se escribe {{Q5}}.",
                "incorrect": true,
                "feedback": "&lt;p&gt;{{Q5}} es “{{T5}}”.&lt;/p&gt;"
            },
            {
                "name": "A6",
                "label": "“{{T10}}” se escribe {{Q6}}.",
                "incorrect": true,
                "feedback": "&lt;p&gt;{{Q6}} es “{{T6}}”.&lt;/p&gt;"
            }
        ],
        "uniques": true
    },
    "algorithm": {
        "name": "trueFalse",
        "template": "Choice matrix – inline",
        "params": {
            "countCorrect": 2,
            "countIncorrect": 1,
            "showCheckIcon": false,
            "options": [
                "Correcto",
                "Incorrecto"
            ]
        }
    }
}</t>
  </si>
  <si>
    <t>¿Qué número es \"{{T1}}\"?
{{Q1}}*
{{Q2}}
{{Q3}}</t>
  </si>
  <si>
    <t>T1 = Lemonlib.numToWords({{Q1}})</t>
  </si>
  <si>
    <t>{
    "id": "M2-NyO-7b-I-2",
    "stimulus": "&lt;p&gt;¿Qué número es el “{{T1}}”?&lt;/p&gt;",
    "hint": "&lt;p&gt;La posición de cada cifra determina la forma en la que se lee.&lt;/p&gt;",
    "feedback": "&lt;p&gt;La posición de cada cifra determina la forma en la que se lee.&lt;/p&gt;",
    "seed": {
        "parameters": [
            {
                "name": "Q1",
                "label": null,
                "min": 300,
                "max": 399,
                "step": 1
            },
            {
                "name": "Q2",
                "label": null,
                "min": 300,
                "max": 399,
                "step": 1
            },
            {
                "name": "Q3",
                "label": null,
                "min": 300,
                "max": 399,
                "step": 1
            }
        ],
        "calculated": [
            {
                "name": "T1",
                "label": "{{function}}",
                "function": "Lemonlib.numToWords({{Q1}},'es')",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</si>
  <si>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 = 300; Max = 399; Step = 1</t>
  </si>
  <si>
    <t>T1= Lemonlib.numToWords({{Q1}})
A1={{Q1}}</t>
  </si>
  <si>
    <t>{"id":"M2-NyO-7b-E-1","stimulus":"&lt;p&gt;Escribe el número “{{T1}}”.&lt;/p&gt;","feedback":"&lt;p&gt;La posición de cada cifra determina la forma en la que se lee.&lt;/p&gt;","hint":"&lt;p&gt;La posición de cada cifra determina la forma en la que se lee.&lt;/p&gt;","template":"{{response}}","seed":{"parameters":[{"name":"Q1","label":null,"min":300,"max":399,"step":1}],"calculated":[{"name":"T1","label":null,"function":" Lemonlib.numToWords({{Q1}},'es')","temp":true},{"name":"A1","label":null,"function":"{{Q1}}"}],"uniques":true},"algorithm":{"name":"calculateOperation","params":{"method":"equivLiteral","keyboard":"NUMERICAL"}}}</t>
  </si>
  <si>
    <t>M2-NyO-7c</t>
  </si>
  <si>
    <t>Ordena los números del 300 al 399</t>
  </si>
  <si>
    <t>Q1 = Min = 300; Max = 399; Step=1
Q2 = Min = 300; Max = 399; Step=1</t>
  </si>
  <si>
    <t>{
    "id": "M2-NyO-7c-I-1",
    "stimulus": "&lt;p&gt;Arrastra y ordena de mayor a menor estos números.&lt;/p&gt;",
    "template": "&lt;p style=\"text-align:center;\"&gt;{{response}} &gt; {{response}} &gt; {{response}}&lt;/p&gt;",
    "feedback": "&lt;p&gt;Compara los números empezando &lt;b&gt;por la cifra de la izquierda&lt;/b&gt;:&lt;/p&gt;&lt;p style=\"text-align: center\"&gt;&lt;b&gt;{{T1}}&lt;/b&gt;{{T2}} &gt; &lt;b&gt;{{T3}}&lt;/b&gt;{{T4}} &gt; &lt;b&gt;{{T5}}&lt;/b&gt;{{T6}}&lt;/p&gt;",
    "hint": "&lt;p&gt;Compara los números empezando &lt;b&gt;por la cifra de la izquierda.&lt;/b&gt;&lt;/p&gt;",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</si>
  <si>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Elige el signo correcto en esta comparación.</t>
  </si>
  <si>
    <t>{{T1}} {{group1}} {{T2}}</t>
  </si>
  <si>
    <t>Q1= Min = 300; Max = 399; Step=1
Q2= Min = 300; Max = 399; Step=1</t>
  </si>
  <si>
    <t>T1=math.max({{Q1}},{{Q2}})
T2=math.min({{Q1}},{{Q2}})
group1 = &lt;, &gt;*</t>
  </si>
  <si>
    <t>{
    "id": "M2-NyO-7c-E-1",
    "stimulus": "&lt;p&gt;Elige el signo correcto en esta comparación.&lt;/p&gt;",
    "template": "&lt;p style=\"text-align: center\"&gt;{{T1}} {{response}} {{T2}}&lt;/p&gt;",
    "hint": "&lt;p&gt;Compara los números empezando &lt;b&gt;por la cifra de la izquierda&lt;/b&gt;.&lt;/p&gt;",
    "feedback": "&lt;p&gt;Compara los números empezando &lt;b&gt;por la cifra de la izquierda&lt;/b&gt;:&lt;/p&gt;&lt;p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t>
  </si>
  <si>
    <t>Ordena los números del 300 al 400</t>
  </si>
  <si>
    <t>{{T2}} {{group1}} {{T1}}</t>
  </si>
  <si>
    <t>T1=math.max({{Q1}},{{Q2}})
T2=math.min({{Q1}},{{Q2}})
group1 = &lt;*, &gt;</t>
  </si>
  <si>
    <t>{
    "id": "M2-NyO-7c-E-2",
    "stimulus": "&lt;p&gt;Elige el signo correcto en esta comparación.&lt;/p&gt;",
    "template": "&lt;p style=\"text-align: center\"&gt;{{T2}} {{response}} {{T1}}&lt;/p&gt;",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t>
  </si>
  <si>
    <t>M2-NyO-7d</t>
  </si>
  <si>
    <t>Descompone y compone números naturales del 300 al 399</t>
  </si>
  <si>
    <t>&lt;p&gt;Fíjate en el ejemplo y arrasta los números para completar la siguiente descomposición.&lt;/p&gt;&lt;p&gt;3{{Q1}}{{Q2}} = 300 + {{Q1}}0 + {{Q2}}&lt;/p&gt;</t>
  </si>
  <si>
    <t>T1= 300+{{Q3}}*10+{{Q4}}
A1 = 300
A2={{Q3}}*10
A3={{Q4}}
A4={{Q3}}
A5={{Q4}}*10</t>
  </si>
  <si>
    <t>{
    "id": "M2-NyO-7d-I-1",
    "stimulus": "&lt;p&gt;Fíjate en este ejemplo:&lt;/p&gt;&lt;p style=\"text-align: center\"&gt;3{{Q1}}{{Q2}} = 300 + {{Q1}}0 + {{Q2}}&lt;/p&gt;&lt;p&gt;Arrasta los números para completar la siguiente descomposición.&lt;/p&gt;",
    "feedback": "&lt;p&gt;Para descomponer un número hay que fijarse en la posición de cada cifra:&lt;/p&gt;&lt;p style=\"text-align: center\"&gt;&lt;span style=\"color: #2C9CDC\"&gt;3&lt;/span&gt;&lt;span style=\"color: #E3360C\"&gt;{{Q3}}&lt;/span&gt;&lt;span style=\"color: #2CC133\"&gt;{{Q4}}&lt;/span&gt; = &lt;span style=\"color: #2C9CDC\"&gt;300&lt;/span&gt;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t>
  </si>
  <si>
    <t>&lt;p&gt;Fíjate en el ejemplo y escribe los números para completar la siguiente descomposición.&lt;/p&gt;&lt;p&gt;3{{Q1}}{{Q2}} = 300 + {{Q1}}0 + {{Q2}}&lt;/p&gt;</t>
  </si>
  <si>
    <t>T1= 300+{{Q3}}*10+{{Q4}}
A1 = 300
A2={{Q3}}*10
A3={{Q4}}</t>
  </si>
  <si>
    <t>{
    "id": "M2-NyO-7d-E-1",
    "stimulus": "&lt;p&gt;Fíjate en este ejemplo:&lt;/p&gt;&lt;p style=\"text-align: center\"&gt;3{{Q1}}{{Q2}} = 300 + {{Q1}}0 + {{Q2}}&lt;/p&gt;&lt;p&gt;Escribe los números de la siguiente descomposición.&lt;/p&gt;",
    "feedback": "&lt;p&gt;Para descomponer un número hay que fijarse en la posición de cada cifra:&lt;/p&gt;&lt;p style=\"text-align: center\"&gt;&lt;span style=\"color: #2C9CDC\"&gt;3&lt;/span&gt;&lt;span style=\"color: #E3360C\"&gt;{{Q3}}&lt;/span&gt;&lt;span style=\"color: #2CC133\"&gt;{{Q4}}&lt;/span&gt; = &lt;span style=\"color: #2C9CDC\"&gt;300&lt;/span&gt;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t>
  </si>
  <si>
    <t>M2-NyO-8a</t>
  </si>
  <si>
    <t>Lee los números del 400 al 499</t>
  </si>
  <si>
    <t>¿Cómo se lee el número {{Q1}}? Arrastra la opción correcta.</t>
  </si>
  <si>
    <t>Q1= Min = 400; Max =499; Step = 1
Q2= Min = 400; Max =499; Step = 1
Q3= Min = 400; Max =499; Step = 1</t>
  </si>
  <si>
    <t>{
    "id": "M2-NyO-8a-I-1",
    "stimulus": "&lt;p&gt;Arrastra la opción correcta.&lt;/p&gt;",
    "feedback": "&lt;p&gt;La posición de cada cifra determina la forma en la que se lee.&lt;/p&gt;",
    "hint": "&lt;p&gt;La posición de cada cifra determina la forma en la que se lee.&lt;/p&gt;",
    "template": "{{Q1}} se lee {{response}}.&lt;/p&gt;",
    "seed": {
        "parameters": [
            {
                "name": "Q1",
                "label": null,
                "min": 400,
                "max": 499,
                "step": 1
            },
            {
                "name": "Q2",
                "label": null,
                "min": 400,
                "max": 499,
                "step": 1
            },
            {
                "name": "Q3",
                "label": null,
                "min": 400,
                "max": 499,
                "step": 1
            }
        ],
        "calculated": [
            {
                "name": "A1",
                "label": "{{function}}",
                "function": "Lemonlib.numToWords({{Q1}},'es')"
            },
            {
                "name": "A2",
                "label": "{{function}}",
                "function": "Lemonlib.numToWords({{Q2}},'es')",
                "incorrect": true
            },
            {
                "name": "A3",
                "label": "{{function}}",
                "function": "Lemonlib.numToWords({{Q3}},'es')",
                "incorrect": true
            }
        ],
        "uniques": true
    },
    "algorithm": {
        "name": "calculateOperation",
        "template": "Cloze with drag &amp; drop",
        "params": {
            "keyboard": "NUMERICAL"
        }
    }
}</t>
  </si>
  <si>
    <t>Selecciona cómo se lee el número {{Q1}}.
{{T1}}*
{{T2}}
{{T3}}</t>
  </si>
  <si>
    <t>Q1= Min = 400; Max = 499; Step = 1
Q2= Min = 400; Max = 499; Step = 1
Q3= Min = 400; Max = 499; Step = 1</t>
  </si>
  <si>
    <t>{"id":"M2-NyO-8a-I-2","stimulus":"&lt;p&gt;Selecciona cómo se lee el número {{Q1}}.&lt;/p&gt;","hint":"&lt;p&gt;La posición de cada cifra determina la forma en la que se lee.&lt;/p&gt;","feedback":"&lt;p&gt;La posición de cada cifra determina la forma en la que se lee.&lt;/p&gt;","seed":{"parameters":[{"name":"Q1","label":null,"min":400,"max":499,"step":5},{"name":"Q2","label":null,"min":400,"max":499,"step":1},{"name":"Q3","label":null,"min":400,"max":499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t>
  </si>
  <si>
    <t>T1= 400+{{Q1}}*10+{{Q2}}
T2= Lemonlib.numToWords(400+{{Q1}}*10)
A1= Lemonlib.numToWords({{Q2}})</t>
  </si>
  <si>
    <t>{"id":"M2-NyO-8a-E-1","stimulus":"&lt;p&gt;Completa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400+{{Q1}}*10+{{Q2}}","temp":true},{"name":"T2","label":"{{function}}","function":"Lemonlib.numToWords(400+{{Q1}}*10,'es')","temp":true},{"name":"A1","label":"{{function}}","function":"Lemonlib.numToWords({{Q2}},'es')"}],"uniques":true},"algorithm":{"name":"calculateOperation","template":"Cloze with text"}}</t>
  </si>
  <si>
    <t>{{T1}}: cuatrocientos {{A1}}</t>
  </si>
  <si>
    <t>T1= 400+{{Q1}}
A1= Lemonlib.numToWords({{Q1}})</t>
  </si>
  <si>
    <t>{"id":"M2-NyO-8a-E-2","stimulus":"&lt;p&gt;¿Cómo se escribe este número? Completa el hueco.&lt;/p&gt;","feedback":"&lt;p&gt;La posición de cada cifra determina la forma en la que se lee.&lt;/p&gt;","hint":"&lt;p&gt;La posición de cada cifra determina la forma en la que se lee.&lt;/p&gt;","template":"{{T1}}: cuatrocientos {{response}}&lt;/p&gt;","seed":{"parameters":[{"name":"Q1","label":null,"min":10,"max":30,"step":1}],"calculated":[{"name":"T1","label":"{{function}}","function":"400+{{Q1}}","temp":true},{"name":"A1","label":"{{function}}","function":"Lemonlib.numToWords({{Q1}},'es')"}],"uniques":true},"algorithm":{"name":"calculateOperation","template":"Cloze with text"}}</t>
  </si>
  <si>
    <t>{{T1}}: cuatrocientos {{A1}} y {{T2}}</t>
  </si>
  <si>
    <t>T1= 400+{{Q1}}*10+{{Q2}}
T2= Lemonlib.numToWords({{Q2}})
A1= Lemonlib.numToWords({{Q1}}*10)</t>
  </si>
  <si>
    <t>{"id":"M2-NyO-8a-E-3","stimulus":"&lt;p&gt;¿Cómo se escribe este número? Completa el hueco.&lt;/p&gt;","feedback":"&lt;p&gt;La posición de cada cifra determina la forma en la que se lee.&lt;/p&gt;","hint":"&lt;p&gt;La posición de cada cifra determina la forma en la que se lee.&lt;/p&gt;","template":"&lt;p&gt;{{T1}}: cuatrocientos {{response}} y {{T2}}&lt;/p&gt;","seed":{"parameters":[{"name":"Q1","label":null,"min":3,"max":9,"step":1},{"name":"Q2","label":null,"min":1,"max":9,"step":1}],"calculated":[{"name":"T1","label":"{{function}}","function":"400+{{Q1}}*10+{{Q2}}","temp":true},{"name":"T2","label":"{{function}}","function":"Lemonlib.numToWords({{Q2}},'es')","temp":true},{"name":"A1","label":"{{function}}","function":"Lemonlib.numToWords({{Q1}}*10,'es')"}],"uniques":true},"algorithm":{"name":"calculateOperation","template":"Cloze with text"}}</t>
  </si>
  <si>
    <t>T1= 400+{{Q1}}
T3= Lemonlib.numToWords({{Q1}})
A1= "cuatrocientos"</t>
  </si>
  <si>
    <t>{"id":"M2-NyO-8a-E-4","stimulus":"&lt;p&gt;Completa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400+{{Q1}}","temp":true},{"name":"T2","label":"{{function}}","function":"Lemonlib.numToWords({{Q1}},'es')","temp":true},{"name":"A1","label":"cuatrocientos","function":""}],"uniques":true},"algorithm":{"name":"calculateOperation","template":"Cloze with text"}}</t>
  </si>
  <si>
    <t>M2-NyO-8b</t>
  </si>
  <si>
    <t>Escribe los números del 400 al 499</t>
  </si>
  <si>
    <t>Une con líneas los números y la forma en que se leen.
{{T1}} {{Q1}}
{{T2}} {{Q2}}
{{T3}} {{Q3}}</t>
  </si>
  <si>
    <t>Q1= Min=400; Max=499; Step=1
Q2= Min=400; Max=499; Step=1
Q3= Min=400; Max=499; Step=1</t>
  </si>
  <si>
    <t>{"id":"M2-NyO-8b-I-1","stimulus":"&lt;p&gt;Arrastra los números a su lugar correspondiente.&lt;/p&gt;","feedback":"&lt;p&gt;La posición de cada cifra determina la forma en la que se lee.&lt;/p&gt;","hint":"&lt;p&gt;La posición de cada cifra determina la forma en la que se lee.&lt;/p&gt;","seed":{"parameters":[{"name":"Q1","label":null,"min":400,"max":499,"step":1},{"name":"Q2","label":null,"min":400,"max":499,"step":1},{"name":"Q3","label":null,"min":400,"max":499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t>
  </si>
  <si>
    <t>Completa la siguiente frase.</t>
  </si>
  <si>
    <t>T1 = Lemonlib.numToWords({{Q1}})
group1 = Q1*, Q2, Q3</t>
  </si>
  <si>
    <t>{
    "id": "M2-NyO-8b-I-2",
    "stimulus": "&lt;p&gt;Completa la siguiente frase.&lt;/p&gt;",
    "template": "&lt;p&gt;El número “{{T1}}” se escribe {{response}}.&lt;/p&gt;",
    "hint": "&lt;p&gt;La posición de cada cifra determina la forma en la que se lee.&lt;/p&gt;",
    "feedback": "&lt;p&gt;La posición de cada cifra determina la forma en la que se lee.&lt;/p&gt;",
    "seed": {
        "parameters": [
            {
                "name": "Q1",
                "label": null,
                "min": 400,
                "max": 499,
                "step": 1
            },
            {
                "name": "Q2",
                "label": null,
                "min": 400,
                "max": 499,
                "step": 1
            },
            {
                "name": "Q3",
                "label": null,
                "min": 400,
                "max": 499,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t>
  </si>
  <si>
    <t>Q1= Min = 400; Max = 499; Step = 1</t>
  </si>
  <si>
    <t>{"id":"M2-NyO-8b-E-1","stimulus":"&lt;p&gt;Escribe el número “{{T1}}”.&lt;/p&gt;","feedback":"&lt;p&gt;La posición de cada cifra determina la forma en la que se lee.&lt;/p&gt;","hint":"&lt;p&gt;La posición de cada cifra determina la forma en la que se lee.&lt;/p&gt;","template":"{{response}}","seed":{"parameters":[{"name":"Q1","label":null,"min":400,"max":499,"step":1}],"calculated":[{"name":"T1","label":null,"function":" Lemonlib.numToWords({{Q1}},'es')","temp":true},{"name":"A1","label":null,"function":"{{Q1}}"}],"uniques":true},"algorithm":{"name":"calculateOperation","params":{"method":"equivLiteral","keyboard":"NUMERICAL"}}}</t>
  </si>
  <si>
    <t>M2-NyO-8c</t>
  </si>
  <si>
    <t>Ordena los números del 400 al 499</t>
  </si>
  <si>
    <t>Q1-Q3= Min=400; Max=499; Step=1</t>
  </si>
  <si>
    <t>{
    "id": "M2-NyO-8c-I-1",
    "stimulus": "&lt;p&gt;Arrastra y ordena de menor a mayor estos números.&lt;/p&gt;",
    "template": "&lt;p style=\"text-align:center;\"&gt;{{response}} &lt; {{response}} &lt; {{response}}&lt;/p&gt;",
    "feedback": "&lt;p&gt;Compara los números empezando &lt;b&gt;por la cifra de la izquierda&lt;/b&gt;:&lt;/p&gt;&lt;p style=\"text-align: center\"&gt;&lt;b&gt;{{T1}}&lt;/b&gt;{{T2}} &lt; &lt;b&gt;{{T3}}&lt;/b&gt;{{T4}} &lt; &lt;b&gt;{{T5}}&lt;/b&gt;{{T6}}&lt;/p&gt;",
    "hint": "&lt;p&gt;Compara los números empezando &lt;b&gt;por la cifra de la izquierda&lt;/b&gt;.&lt;/p&gt;",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</si>
  <si>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¿Cuál de estos números es mayor que {{Q1}}?
{{T1}}*
{{T2}}
{{T3}}</t>
  </si>
  <si>
    <t>Q1 = Min =430; Max = 469; Step = 1
Q2 = Min = 1; Max = 30; Step = 1
Q3 = Min = 1; Max = 30; Step = 1
Q4 = Min = 1; Max = 30; Step = 1</t>
  </si>
  <si>
    <t>T1={{Q1}}+{{Q2}}
T2={{Q1}}-{{Q3}}
T3={{Q1}}-{{Q4}}</t>
  </si>
  <si>
    <t>{
    "id": "M2-NyO-8c-I-2",
    "stimulus": "&lt;p&gt;¿Cuál de estos números es mayor que {{Q1}}?&lt;/p&gt;",
    "hint": "&lt;p&gt;Compara los números empezando &lt;b&gt;por la cifra de la izquierda&lt;/b&gt;.&lt;/p&gt;",
    "feedback": "&lt;p&gt;Compara los números empezando &lt;b&gt;por la cifra de la izquierda&lt;/b&gt;:&lt;/p&gt;&lt;p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t>
  </si>
  <si>
    <t>Escribe el menor de estos tres números: {{Q1}}, {{Q2}} y {{Q3}}.</t>
  </si>
  <si>
    <t>A1=math.min({{Q1}},{{Q2}},{{Q3}})</t>
  </si>
  <si>
    <t>{
    "id": "M2-NyO-8c-E-1",
    "stimulus": "&lt;p&gt;Escribe el menor de estos números:&lt;/p&gt;&lt;p style=\"text-align: center\"&gt;{{Q1}}, {{Q2}} y {{Q3}}&lt;/p&gt;",
    "feedback": "&lt;p&gt;Compara los números empezando &lt;b&gt;por la cifra de la izquierda&lt;/b&gt;:&lt;/p&gt;&lt;p style=\"text-align: center\"&gt;&lt;b&gt;{{T1}}&lt;/b&gt;{{T2}} &lt; &lt;b&gt;{{T3}}&lt;/b&gt;{{T4}} &lt; &lt;b&gt;{{T5}}&lt;/b&gt;{{T6}}&lt;/p&gt;",
    "hint": "&lt;p&gt;Compara los números empezando &lt;b&gt;por la cifra de la izquierda&lt;/b&gt;.&lt;/p&gt;",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t>
  </si>
  <si>
    <t>Escribe el mayor de estos tres números: {{Q1}}, {{Q2}} y {{Q3}}.</t>
  </si>
  <si>
    <t>A1=math.max({{Q1}},{{Q2}})</t>
  </si>
  <si>
    <t>{
    "id": "M2-NyO-8c-E-2",
    "stimulus": "&lt;p&gt;Escribe el mayor de estos números:&lt;/p&gt;&lt;p style=\"text-align: center\"&gt;{{Q1}}, {{Q2}} y {{Q3}}&lt;/p&gt;",
    "feedback": "&lt;p&gt;Compara los números empezando &lt;b&gt;por la cifra de la izquierda&lt;/b&gt;:&lt;/p&gt;&lt;p style=\"text-align: center\"&gt;&lt;b&gt;{{T1}}&lt;/b&gt;{{T2}} &lt; &lt;b&gt;{{T3}}&lt;/b&gt;{{T4}} &lt; &lt;b&gt;{{T5}}&lt;/b&gt;{{T6}}&lt;/p&gt;",
    "hint": "&lt;p&gt;Compara los números empezando &lt;b&gt;por la cifra de la izquierda&lt;/b&gt;.&lt;/p&gt;",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t>
  </si>
  <si>
    <t>M2-NyO-8d</t>
  </si>
  <si>
    <t>Descompone y compone números naturales del 400 al 499</t>
  </si>
  <si>
    <t>Une con líneas cada número con su descomposición.
{{T1}}    |    400 + {{T4}} + {{Q2}}
{{T2}}    |    400 + {{T5}} + {{Q4}}
{{T3}}    |    400 + {{T6}} + {{Q6}}</t>
  </si>
  <si>
    <t>T1 = 400+{{Q1}}*10+{{Q2}}
T2 = 400+{{Q3}}*10+{{Q4}}
T3 = 400+{{Q5}}*10+{{Q6}}
T4 = {{Q1}}*10
T5 = {{Q3}}*10
T6 = {{Q5}}*10</t>
  </si>
  <si>
    <t>{
    "id": "M2-NyO-8d-I-1",
    "stimulus": "&lt;p&gt;Arrastra cada número con su descomposición.&lt;/p&gt;",
    "feedback": "&lt;p&gt;Para descomponer un número hay que fijarse en la posición de cada cifra:&lt;/p&gt;&lt;p style=\"text-align: center\"&gt;&lt;span style=\"color: #2C9CDC\"&gt;4&lt;/span&gt;&lt;span style=\"color: #E3360C\"&gt;{{Q3}}&lt;/span&gt;&lt;span style=\"color: #2CC133\"&gt;{{Q4}}&lt;/span&gt; = &lt;span style=\"color: #2C9CDC\"&gt;400&lt;/span&gt; + &lt;span style=\"color: #E3360C\"&gt;{{Q3}}0&lt;/span&gt; + &lt;span style=\"color: #2CC133\"&gt;{{Q4}}&lt;/span&gt;&lt;/p&gt;",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t>
  </si>
  <si>
    <t>&lt;p&gt;Fíjate en el ejemplo para escribir la siguiente descomposición.&lt;/p&gt;&lt;p&gt;4{{Q1}}{{Q2}} = 400 + {{Q1}}0 + {{Q2}}&lt;/p&gt;</t>
  </si>
  <si>
    <t>T1= 400+{{Q3}}*10+{{Q4}}
A1 = 400
A2={{Q3}}*10
A3={{Q4}}</t>
  </si>
  <si>
    <t>{
    "id": "M2-NyO-8d-E-1",
    "stimulus": "&lt;p&gt;Fíjate en el ejemplo para escribir la siguiente descomposición.&lt;/p&gt;&lt;p style=\"text-align: center\"&gt;4{{Q1}}{{Q2}} = 400 + {{Q1}}0 + {{Q2}}&lt;/p&gt;",
    "feedback": "&lt;p&gt;Para descomponer un número hay que fijarse en la posición de cada cifra:&lt;/p&gt;&lt;p style=\"text-align: center\"&gt;&lt;span style=\"color: #2C9CDC\"&gt;4&lt;/span&gt;&lt;span style=\"color: #E3360C\"&gt;{{Q3}}&lt;/span&gt;&lt;span style=\"color: #2CC133\"&gt;{{Q4}}&lt;/span&gt; = &lt;span style=\"color: #2C9CDC\"&gt;400&lt;/span&gt;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"{{Q3}}*10"
            },
            {
                "name": "A3",
                "label": null,
                "function": "{{Q4}}"
            }
        ],
        "uniques": true
    },
    "algorithm": {
        "name": "calculateOperation",
        "params": {
            "method": "equivLiteral",
            "keyboard": "NUMERICAL"
        }
    }
}</t>
  </si>
  <si>
    <t>M2-NyO-9a</t>
  </si>
  <si>
    <t>Lee los números del 500 al 599</t>
  </si>
  <si>
    <t>Señala la opción correcta.
El número {{Q1}} se lee \"{{T1}}\".*
El número {{Q4}} se lee \"{{T2}}\".
El número {{Q5}} se lee \"{{T3}}\".
(Se ven 3, dos correctas)</t>
  </si>
  <si>
    <t>Q1= Min = 500; Max =599; Step = 1
Q2= Min = 500; Max =599; Step = 1
Q3= Min = 500; Max =599; Step = 1
Q4= Min = 500; Max =599; Step = 1
Q5= Min = 500; Max =599; Step = 1</t>
  </si>
  <si>
    <t>{
    "id": "M2-NyO-9a-I-1",
    "stimulus": "&lt;p&gt;Selecciona la opción correcta.&lt;/p&gt;",
    "hint": "&lt;p&gt;La posición de cada cifra determina la forma en la que se lee.&lt;/p&gt;",
    "feedback": "&lt;p&gt;La posición de cada cifra determina la forma en la que se lee.&lt;/p&gt;",
    "seed": {
        "parameters": [
            {
                "name": "Q1",
                "label": null,
                "min": 500,
                "max": 599,
                "step": 1
            },
            {
                "name": "Q2",
                "label": null,
                "min": 500,
                "max": 599,
                "step": 1
            },
            {
                "name": "Q3",
                "label": null,
                "min": 500,
                "max": 599,
                "step": 1
            },
            {
                "name": "Q4",
                "label": null,
                "min": 500,
                "max": 599,
                "step": 1
            },
            {
                "name": "Q5",
                "label": null,
                "min": 500,
                "max": 599,
                "step": 1
            }
        ],
        "calculated": [
            {
                "name": "A1",
                "label": "{{Q1}} se lee “{{function}}”.",
                "function": "Lemonlib.numToWords({{Q1}},'es')"
            },
            {
                "name": "A2",
                "label": "{{Q4}} se lee “{{function}}”.",
                "function": "Lemonlib.numToWords({{Q2}},'es')",
                "incorrect": true
            },
            {
                "name": "A3",
                "label": "{{Q5}} se lee “{{function}}”.",
                "function": "Lemonlib.numToWords({{Q3}},'es')",
                "incorrect": true
            }
        ],
        "uniques": true
    },
    "algorithm": {
        "name": "trueFalse",
        "template": "Multiple choice – standard",
        "params": {
            "countCorrect": 1,
            "countIncorrect": 2,
            "showCheckIcon": true
        }
    }
}</t>
  </si>
  <si>
    <t>Une con líneas los números y la forma en que se leen.
{{Q1}} - {{T1}}
{{Q2}} - {{T2}}
{{Q3}} - {{T3}}</t>
  </si>
  <si>
    <t>Q1 = Min =500; Max =599; Step = 1
Q2 = Min =500; Max =599; Step = 1
Q3 = Min =500; Max =599; Step = 1</t>
  </si>
  <si>
    <t>{
    "id": "M2-NyO-9a-I-2",
    "stimulus": "&lt;p&gt;Arrastra la forma escrita de cada número.&lt;/p&gt;",
    "feedback": "&lt;p&gt;La posición de cada cifra determina la forma en la que se lee.&lt;/p&gt;",
    "hint": "&lt;p&gt;La posición de cada cifra determina la forma en la que se lee.&lt;/p&gt;",
    "seed": {
        "parameters": [
            {
                "name": "Q1",
                "label": null,
                "min": 500,
                "max": 599,
                "step": 1
            },
            {
                "name": "Q2",
                "label": null,
                "min": 500,
                "max": 599,
                "step": 1
            },
            {
                "name": "Q3",
                "label": null,
                "min": 500,
                "max": 599,
                "step": 1
            }
        ],
        "calculated": [
            {
                "name": "A1",
                "label": "{{Q1}}",
                "function": "Lemonlib.numToWords({{Q1}},'es')[0].toUpperCase() + Lemonlib.numToWords({{Q1}},'es').slice(1,)"
            },
            {
                "name": "A2",
                "label": "{{Q2}}",
                "function": "Lemonlib.numToWords({{Q2}},'es')[0].toUpperCase() + Lemonlib.numToWords({{Q2}},'es').slice(1,)"
            },
            {
                "name": "A3",
                "label": "{{Q3}}",
                "function": "Lemonlib.numToWords({{Q3}},'es')[0].toUpperCase() + Lemonlib.numToWords({{Q3}},'es').slice(1,)"
            }
        ],
        "isNumToWords": true,
        "uniques": true
    },
    "algorithm": {
        "name": "linkOperationResult",
        "params": {
            "invert": true
        },
        "template": "Match list"
    }
}</t>
  </si>
  <si>
    <t>T1= 500+{{Q1}}*10+{{Q2}}
T2= Lemonlib.numToWords(500+{{Q1}}*10)
A1= Lemonlib.numToWords({{Q2}})</t>
  </si>
  <si>
    <t>{"id":"M2-NyO-9a-E-1","stimulus":"&lt;p&gt;Completa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500+{{Q1}}*10+{{Q2}}","temp":true},{"name":"T2","label":"{{function}}","function":"Lemonlib.numToWords(500+{{Q1}}*10,'es')","temp":true},{"name":"A1","label":"{{function}}","function":"Lemonlib.numToWords({{Q2}},'es')"}],"uniques":true},"algorithm":{"name":"calculateOperation","template":"Cloze with text"}}</t>
  </si>
  <si>
    <t>{{T1}}: quinientos {{A1}}</t>
  </si>
  <si>
    <t>T1= 500+{{Q1}}
A1= Lemonlib.numToWords({{Q1}})</t>
  </si>
  <si>
    <t>{"id":"M2-NyO-9a-E-2","stimulus":"&lt;p&gt;¿Cómo se escribe este número? Completa el hueco.&lt;/p&gt;","feedback":"&lt;p&gt;La posición de cada cifra determina la forma en la que se lee.&lt;/p&gt;","hint":"&lt;p&gt;La posición de cada cifra determina la forma en la que se lee.&lt;/p&gt;","template":"{{T1}}: quinientos {{response}}&lt;/p&gt;","seed":{"parameters":[{"name":"Q1","label":null,"min":10,"max":30,"step":1}],"calculated":[{"name":"T1","label":"{{function}}","function":"500+{{Q1}}","temp":true},{"name":"A1","label":"{{function}}","function":"Lemonlib.numToWords({{Q1}},'es')"}],"uniques":true},"algorithm":{"name":"calculateOperation","template":"Cloze with text"}}</t>
  </si>
  <si>
    <t>{{T1}}: quinientos {{A1}} y {{T2}}</t>
  </si>
  <si>
    <t>T1= 500+{{Q1}}*10+{{Q2}}
T2= Lemonlib.numToWords({{Q2}})
A1= Lemonlib.numToWords({{Q1}}*10)</t>
  </si>
  <si>
    <t>{"id":"M2-NyO-9a-E-3","stimulus":"&lt;p&gt;¿Cómo se escribe este número? Completa el hueco.&lt;/p&gt;","feedback":"&lt;p&gt;La posición de cada cifra determina la forma en la que se lee.&lt;/p&gt;","hint":"&lt;p&gt;La posición de cada cifra determina la forma en la que se lee.&lt;/p&gt;","template":"&lt;p&gt;{{T1}}: quinientos {{response}} y {{T2}}&lt;/p&gt;","seed":{"parameters":[{"name":"Q1","label":null,"min":3,"max":9,"step":1},{"name":"Q2","label":null,"min":1,"max":9,"step":1}],"calculated":[{"name":"T1","label":"{{function}}","function":"500+{{Q1}}*10+{{Q2}}","temp":true},{"name":"T2","label":"{{function}}","function":"Lemonlib.numToWords({{Q2}},'es')","temp":true},{"name":"A1","label":"{{function}}","function":"Lemonlib.numToWords({{Q1}}*10,'es')"}],"uniques":true},"algorithm":{"name":"calculateOperation","template":"Cloze with text"}}</t>
  </si>
  <si>
    <t>T1= 500+{{Q1}}
T3= Lemonlib.numToWords({{Q1}})
A1= "quinientos"</t>
  </si>
  <si>
    <t>{"id":"M2-NyO-9a-E-4","stimulus":"&lt;p&gt;Completa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500+{{Q1}}","temp":true},{"name":"T2","label":"{{function}}","function":"Lemonlib.numToWords({{Q1}},'es')","temp":true},{"name":"A1","label":"quinientos","function":""}],"uniques":true},"algorithm":{"name":"calculateOperation","template":"Cloze with text"}}</t>
  </si>
  <si>
    <t>M2-NyO-9b</t>
  </si>
  <si>
    <t>Escribe los números del 500 al 599</t>
  </si>
  <si>
    <t>El número {{T1}} se escribe {{A1}}.</t>
  </si>
  <si>
    <t>Q1= Min = 500; Max = 599; Step = 1
Q2= Min = 500; Max = 599; Step = 1
Q3= Min = 500; Max = 599; Step = 1</t>
  </si>
  <si>
    <t>T1 = Lemonlib.numToWords({{Q1}})
A1={{Q1}}
A2={{Q2}}
A3={{Q3}}</t>
  </si>
  <si>
    <t>{
    "id": "M2-NyO-9b-I-1",
    "stimulus": "&lt;p&gt;Arrastra el número correcto.&lt;/p&gt;",
    "feedback": "&lt;p&gt;La posición de cada cifra determina la forma en la que se escribe.&lt;/p&gt;",
    "hint": "&lt;p&gt;La posición de cada cifra determina la forma en la que se escribe.&lt;/p&gt;",
    "template": "&lt;p&gt;El número “{{T1}}” se escribe {{response}}.&lt;/p&gt;",
    "seed": {
        "parameters": [
            {
                "name": "Q1",
                "label": null,
                "min": 500,
                "max": 599,
                "step": 1
            },
            {
                "name": "Q2",
                "label": null,
                "min": 500,
                "max": 599,
                "step": 1
            },
            {
                "name": "Q3",
                "label": null,
                "min": 500,
                "max": 599,
                "step": 1
            }
        ],
        "calculated": [
            {
                "name": "T1",
                "label": "{{function}}",
                "function": "Lemonlib.numToWords({{Q1}},'es')",
                "temp": true
            },
            {
                "name": "A1",
                "label": "{{function}}",
                "function": "{{Q1}}"
            },
            {
                "name": "A2",
                "label": "{{function}}",
                "function": "{{Q2}}",
                "incorrect": true
            },
            {
                "name": "A3",
                "label": "{{function}}",
                "function": "{{Q3}}",
                "incorrect": true
            }
        ],
        "uniques": true
    },
    "algorithm": {
        "name": "calculateOperation",
        "template": "Cloze with drag &amp; drop",
        "params": {
            "keyboard": "NUMERICAL"
        }
    }
}</t>
  </si>
  <si>
    <t>¿Qué número es el \"{{T1}}\"?</t>
  </si>
  <si>
    <t>Se escribe {{group1}}.</t>
  </si>
  <si>
    <t>T1 = Lemonlib.numToWords({{Q1}})
group1=Q1*, Q2, Q3</t>
  </si>
  <si>
    <t>{
    "id": "M2-NyO-9b-I-2",
    "stimulus": "&lt;p&gt;¿Qué número es el “{{T1}}”?&lt;/p&gt;",
    "template": "&lt;p&gt;Se escribe {{response}}.&lt;/p&gt;",
    "hint": "&lt;p&gt;La posición de cada cifra determina la forma en la que se lee.&lt;/p&gt;",
    "feedback": "&lt;p&gt;La posición de cada cifra determina la forma en la que se lee.&lt;/p&gt;",
    "seed": {
        "parameters": [
            {
                "name": "Q1",
                "label": null,
                "min": 500,
                "max": 599,
                "step": 1
            },
            {
                "name": "Q2",
                "label": null,
                "min": 500,
                "max": 599,
                "step": 1
            },
            {
                "name": "Q3",
                "label": null,
                "min": 500,
                "max": 599,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t>
  </si>
  <si>
    <t>Q1= Min = 500; Max = 599; Step = 1</t>
  </si>
  <si>
    <t>{"id":"M2-NyO-9b-E-1","stimulus":"&lt;p&gt;Escribe el número “{{T1}}”.&lt;/p&gt;","feedback":"&lt;p&gt;La posición de cada cifra determina la forma en la que se lee.&lt;/p&gt;","hint":"&lt;p&gt;La posición de cada cifra determina la forma en la que se lee.&lt;/p&gt;","template":"{{response}}","seed":{"parameters":[{"name":"Q1","label":null,"min":500,"max":599,"step":1}],"calculated":[{"name":"T1","label":null,"function":" Lemonlib.numToWords({{Q1}},'es')","temp":true},{"name":"A1","label":null,"function":"{{Q1}}"}],"uniques":true},"algorithm":{"name":"calculateOperation","params":{"method":"equivLiteral","keyboard":"NUMERICAL"}}}</t>
  </si>
  <si>
    <t>M2-NyO-9c</t>
  </si>
  <si>
    <t>Ordena los números del 500 al 599</t>
  </si>
  <si>
    <t>Di si estas comparaciones son correctas o incorrectas.</t>
  </si>
  <si>
    <t>True or False
*: countCorrect=2
*: countIncorrect=1</t>
  </si>
  <si>
    <t>Q1-Q2= Min = 500; Max = 599; Step = 1</t>
  </si>
  <si>
    <t>T1=math.max({{Q1}},{{Q2}},{{Q3}})
T2=math.min({{Q1}},{{Q2}},{{Q3}})
T3={{Q1}}+{{Q2}}+{{Q3}}-math.max({{Q1}},{{Q2}},{{Q3}})-math.min({{Q1}},{{Q2}},{{Q3}})
A1={{T1}} &gt; {{T2}}#*
A2={{T1}} &gt; {{T3}}#*
A3={{T2}} &lt; {{T1}}#*
A4={{T3}} &lt; {{T1}}#*
A5={{T3}} &gt; {{T2}}#*
A6={{T2}} &lt; {{T3}}#*
A7={{T1}} &lt; {{T2}}#
A8={{T1}} &lt; {{T3}}#
A9={{T2}} &gt; {{T1}}#
A10={{T3}} &gt; {{T1}}#
A11={{T3}} &lt; {{T2}}#
A12={{T2}} &gt; {{T3}}#</t>
  </si>
  <si>
    <t>{
    "id": "M2-NyO-9c-I-1",
    "stimulus": "&lt;p&gt;Di si estas comparaciones son correctas o incorrectas.&lt;/p&gt;",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"Correcta",
                "Incorrecta"
            ]
        }
    }
}</t>
  </si>
  <si>
    <t>Ordena los números del 500 al 600</t>
  </si>
  <si>
    <t>Selecciona el número que es menor que {{T1}}.
{{Q1}}*
{{T2}}
{{T3}}</t>
  </si>
  <si>
    <t>Q1= Min = 500; Max = 550; Step = 1
Q2= Min = 1; Max = 25; Step = 1
Q3= Min = 1; Max = 25; Step = 1
Q4= Min = 1; Max = 25; Step = 1</t>
  </si>
  <si>
    <t>T1 = {{Q1}}+{{Q2}}
T2 = {{Q1}}+{{Q2}}+{{Q3}}
T3 = {{Q1}}+{{Q2}}+{{Q4}}</t>
  </si>
  <si>
    <t>{
    "id": "M2-NyO-9c-I-2",
    "stimulus": "&lt;p&gt;Selecciona el número que es menor que {{T1}}.&lt;/p&gt;",
    "feedback": "&lt;p&gt;Compara los números empezando &lt;b&gt;por la cifra de la izquierda&lt;/b&gt;:&lt;/p&gt;&lt;p style=\"text-align: center\"&gt;&lt;b&gt;{{T2}}&lt;/b&gt;{{T3}} &lt; &lt;b&gt;{{T4}}&lt;/b&gt;{{T5}}&lt;/p&gt;",
    "hint": "&lt;p&gt;Compara los números empezando &lt;b&gt;por la cifra de la izquierda&lt;/b&gt;.&lt;/p&gt;",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t>
  </si>
  <si>
    <t>Arrastra los números para que se cumpla esta comparación.</t>
  </si>
  <si>
    <t>{{A1}} &lt; {{A2}}</t>
  </si>
  <si>
    <t>A1=math.min({{Q1}},{{Q2}})
A2=math.max({{Q1}},{{Q2}})</t>
  </si>
  <si>
    <t>{
    "id": "M2-NyO-9c-E-1",
    "stimulus": "&lt;p&gt;Arrastra los números en esta comparación.&lt;/p&gt;",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</si>
  <si>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Q1-Q2= Min = 500; Max = 599; Step = 2</t>
  </si>
  <si>
    <t>A1=math.max({{Q1}},{{Q2}})
A2=math.min({{Q1}},{{Q2}})</t>
  </si>
  <si>
    <t>{
    "id": "M2-NyO-9c-E-2",
    "stimulus": "&lt;p&gt;Arrastra los números en esta comparación.&lt;/p&gt;",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</si>
  <si>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M2-NyO-9d</t>
  </si>
  <si>
    <t>Descompone y compone números naturales del 500 al 599</t>
  </si>
  <si>
    <t>Selecciona la descomposición correcta.
{{T1}} = 5 centenas, {{Q1}} decenas y {{Q2}} unidades*
{{T1}} = {{Q2}} centenas, 5 decenas y {{Q1}} unidades
{{T1}} = 5 centenas, {{Q2}} decenas y {{Q1}} unidades</t>
  </si>
  <si>
    <t>Q1= Min=1; Max=9; Step=1
Q2= Min=1; Max=9; Step=1</t>
  </si>
  <si>
    <t>T1 = 500+{{Q1}}*10+{{Q2}}</t>
  </si>
  <si>
    <t>{
    "id": "M2-NyO-9d-I-1",
    "stimulus": "&lt;p&gt;Selecciona la descomposición correcta.&lt;/p&gt;",
    "hint": "&lt;p&gt;Fíjate en la posición de cada cifra.&lt;/p&gt;",
    "feedback": "&lt;p&gt;Para descomponer un número hay que fijarse en la posición de cada cifra:&lt;/p&gt;&lt;p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centenas, {{Q1}} decenas y {{Q2}} unidades"
            },
            {
                "name": "A2",
                "label": "{{function}}",
                "function": "{{T1}} = {{Q2}} centenas, 5 decenas y {{Q1}} unidades",
                "incorrect": true
            },
            {
                "name": "A3",
                "label": "{{function}}",
                "function": "{{T1}} = 5 centenas, {{Q2}} decenas y {{Q1}} unidades",
                "incorrect": true
            }
        ],
        "uniques": true
    },
    "algorithm": {
        "name": "trueFalse",
        "template": "Multiple choice – standard",
        "params": {
            "countCorrect": 1,
            "countIncorrect": 2,
            "showCheckIcon": true
        }
    }
}</t>
  </si>
  <si>
    <t>&lt;p&gt;Usa este ejemplo de modelo para escribir la siguiente descomposición.&lt;/p&gt;&lt;p&gt;5{{Q1}}{{Q2}} = 500 + {{Q1}}0 + {{Q2}}&lt;/p&gt;</t>
  </si>
  <si>
    <t>T1= 500+{{Q3}}*10+{{Q4}}
A1 = 500
A2={{Q3}}*10
A3={{Q4}}</t>
  </si>
  <si>
    <t>{
    "id": "M2-NyO-9d-E-1",
    "stimulus": "&lt;p&gt;Usa este ejemplo de modelo para escribir la siguiente descomposición.&lt;/p&gt;&lt;p style=\"text-align: center\"&gt;5{{Q1}}{{Q2}} = 500 + {{Q1}}0 + {{Q2}}&lt;/p&gt;",
    "template": "&lt;p style=\"text-align: center\"&gt;{{T1}} = {{response}} + {{response}} + {{response}}&lt;/p&gt;",
    "hint": "&lt;p&gt;Fíjate en la posición de cada cifra.&lt;/p&gt;",
    "feedback": "&lt;p&gt;Para descomponer un número hay que fijarse en la posición de cada cifra:&lt;/p&gt;&lt;p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t>
  </si>
  <si>
    <t>M2-NyO-10a</t>
  </si>
  <si>
    <t>Lee los números del 600 al 699</t>
  </si>
  <si>
    <t>Elige la opción correcta.</t>
  </si>
  <si>
    <t>El número {{Q1}} se lee {{group1}}.</t>
  </si>
  <si>
    <t>Q1-Q3= Min = 600; Max = 699; Step = 1</t>
  </si>
  <si>
    <t>T1 = Lemonlib.numToWords({{Q1}})
T2 = Lemonlib.numToWords({{Q2}})
T3 = Lemonlib.numToWords({{Q3}})
group1={{T1}}*|{{T2}}|{{T3}}</t>
  </si>
  <si>
    <t>{"id":"M2-NyO-10a-I-1","stimulus":"&lt;p&gt;Elige la opción correcta.&lt;/p&gt;","template":"&lt;p&gt;El número {{Q1}} se lee {{response}}.&lt;/p&gt;","hint":"&lt;p&gt;La posición de cada cifra determina la forma en la que se lee.&lt;/p&gt;","feedback":"&lt;p&gt;La posición de cada cifra determina la forma en la que se lee.&lt;/p&gt;","seed":{"parameters":[{"name":"Q1","label":null,"min":600,"max":699,"step":1},{"name":"Q2","label":null,"min":600,"max":699,"step":1},{"name":"Q3","label":null,"min":600,"max":699,"step":1}],"calculated":[{"name":"A1","label":"{{function}}","function":"Lemonlib.numToWords({{Q1}},'es')","group":1},{"name":"A2","label":"{{function}}","function":" Lemonlib.numToWords({{Q2}},'es')","group":1,"incorrect":true},{"name":"A3","label":"{{function}}","function":" Lemonlib.numToWords({{Q3}},'es')","group":1,"incorrect":true}],"uniques":true},"algorithm":{"name":"groupResponses","template":"Cloze with drop down"}}</t>
  </si>
  <si>
    <t>¿Cómo se lee el número {{Q1}}?</t>
  </si>
  <si>
    <t>True or False
*: countCorrect=1
*: countIncorrect=2</t>
  </si>
  <si>
    <t>T1 = Lemonlib.numToWords({{Q1}})
T2 = Lemonlib.numToWords({{Q2}})
T3 = Lemonlib.numToWords({{Q3}})
A1={{T1}}*
A2={{T2}}
A3={{T3}}</t>
  </si>
  <si>
    <t>{
    "id": "M2-NyO-10a-I-2",
    "stimulus": "&lt;p&gt;¿Cómo se lee el número {{Q1}}?&lt;/p&gt;",
    "hint": "&lt;p&gt;La posición de cada cifra determina la forma en la que se lee.&lt;/p&gt;",
    "feedback": "&lt;p&gt;La posición de cada cifra determina la forma en la que se lee.&lt;/p&gt;",
    "seed": {
        "parameters": [
            {
                "name": "Q1",
                "label": null,
                "min": 600,
                "max": 699,
                "step": 1
            },
            {
                "name": "Q2",
                "label": null,
                "min": 600,
                "max": 699,
                "step": 1
            },
            {
                "name": "Q3",
                "label": null,
                "min": 600,
                "max": 699,
                "step": 1
            }
        ],
        "calculated": [
            {
                "name": "A1",
                "label": "{{function}}",
                "function": "Lemonlib.numToWords({{Q1}}, 'es')[0].toUpperCase() + Lemonlib.numToWords({{Q1}}, 'es').slice(1,)"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"Choice matrix – inline",
        "params": {
            "countCorrect": 1,
            "countIncorrect": 2,
            "showCheckIcon": false,
            "options": [
                "Verdadero",
                "Falso"
            ]
        }
    }
}</t>
  </si>
  <si>
    <t>T1= 600+{{Q1}}*10+{{Q2}}
T2= Lemonlib.numToWords(600+{{Q1}}*10)
A1= Lemonlib.numToWords({{Q2}})</t>
  </si>
  <si>
    <t>{"id":"M2-NyO-10a-E-1","stimulus":"&lt;p&gt;Completa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600+{{Q1}}*10+{{Q2}}","temp":true},{"name":"T2","label":"{{function}}","function":"Lemonlib.numToWords(600+{{Q1}}*10,'es')","temp":true},{"name":"A1","label":"{{function}}","function":"Lemonlib.numToWords({{Q2}},'es')"}],"uniques":true},"algorithm":{"name":"calculateOperation","template":"Cloze with text"}}</t>
  </si>
  <si>
    <t>{{T1}}: seiscientos {{A1}}</t>
  </si>
  <si>
    <t>T1= 600+{{Q1}}
A1= Lemonlib.numToWords({{Q1}})</t>
  </si>
  <si>
    <t>{"id":"M2-NyO-10a-E-2","stimulus":"&lt;p&gt;¿Cómo se escribe este número? Completa el hueco.&lt;/p&gt;","feedback":"&lt;p&gt;La posición de cada cifra determina la forma en la que se lee.&lt;/p&gt;","hint":"&lt;p&gt;La posición de cada cifra determina la forma en la que se lee.&lt;/p&gt;","template":"{{T1}}: seiscientos {{response}}&lt;/p&gt;","seed":{"parameters":[{"name":"Q1","label":null,"min":10,"max":30,"step":1}],"calculated":[{"name":"T1","label":"{{function}}","function":"600+{{Q1}}","temp":true},{"name":"A1","label":"{{function}}","function":"Lemonlib.numToWords({{Q1}},'es')"}],"uniques":true},"algorithm":{"name":"calculateOperation","template":"Cloze with text"}}</t>
  </si>
  <si>
    <t>{{T1}}: seiscientos {{A1}} y {{T2}}</t>
  </si>
  <si>
    <t>T1= 600+{{Q1}}*10+{{Q2}}
T2= Lemonlib.numToWords({{Q2}})
A1= Lemonlib.numToWords({{Q1}}*10)</t>
  </si>
  <si>
    <t>{"id":"M2-NyO-10a-E-3","stimulus":"&lt;p&gt;¿Cómo se escribe este número? Completa el hueco.&lt;/p&gt;","feedback":"&lt;p&gt;La posición de cada cifra determina la forma en la que se lee.&lt;/p&gt;","hint":"&lt;p&gt;La posición de cada cifra determina la forma en la que se lee.&lt;/p&gt;","template":"&lt;p&gt;{{T1}}: seiscientos {{response}} y {{T2}}&lt;/p&gt;","seed":{"parameters":[{"name":"Q1","label":null,"min":3,"max":9,"step":1},{"name":"Q2","label":null,"min":1,"max":9,"step":1}],"calculated":[{"name":"T1","label":"{{function}}","function":"600+{{Q1}}*10+{{Q2}}","temp":true},{"name":"T2","label":"{{function}}","function":"Lemonlib.numToWords({{Q2}},'es')","temp":true},{"name":"A1","label":"{{function}}","function":"Lemonlib.numToWords({{Q1}}*10,'es')"}],"uniques":true},"algorithm":{"name":"calculateOperation","template":"Cloze with text"}}</t>
  </si>
  <si>
    <t>T1= 600+{{Q1}}
T3= Lemonlib.numToWords({{Q1}})
A1= "seiscientos"</t>
  </si>
  <si>
    <t>{"id":"M2-NyO-10a-E-4","stimulus":"&lt;p&gt;Completa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600+{{Q1}}","temp":true},{"name":"T2","label":"{{function}}","function":"Lemonlib.numToWords({{Q1}},'es')","temp":true},{"name":"A1","label":"seiscientos","function":""}],"uniques":true},"algorithm":{"name":"calculateOperation","template":"Cloze with text"}}</t>
  </si>
  <si>
    <t>M2-NyO-10b</t>
  </si>
  <si>
    <t>Escribe los números del 600 al 699</t>
  </si>
  <si>
    <t>Une cómo se lee cada número con cómo se escribe.
{{T1}} {{Q1}}
{{T2}} {{Q2}}
{{T3}} {{Q3}}</t>
  </si>
  <si>
    <t>Q1= Min=600; Max=699; Step=1
Q2= Min=600; Max=699; Step=1
Q3= Min=600; Max=699; Step=1</t>
  </si>
  <si>
    <t>{"id":"M2-NyO-10b-I-1","stimulus":"&lt;p&gt;Arrastra los números a su lugar correspondiente.&lt;/p&gt;","feedback":"&lt;p&gt;La posición de cada cifra determina la forma en la que se lee.&lt;/p&gt;","hint":"&lt;p&gt;La posición de cada cifra determina la forma en la que se lee.&lt;/p&gt;","seed":{"parameters":[{"name":"Q1","label":null,"min":600,"max":699,"step":1},{"name":"Q2","label":null,"min":600,"max":699,"step":1},{"name":"Q3","label":null,"min":600,"max":699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t>
  </si>
  <si>
    <t>¿Cómo se escribe el número \"{{T1}}\"?</t>
  </si>
  <si>
    <t>Es el número {{group1}}.</t>
  </si>
  <si>
    <t>T1= Lemonlib.numToWords({{Q1}})
group1=Q1*, Q2, Q3</t>
  </si>
  <si>
    <t>{
    "id": "M2-NyO-10b-I-2",
    "stimulus": "&lt;p&gt;¿Cómo se escribe el número “{{T1}}”?&lt;/p&gt;",
    "template": "&lt;p&gt;Es el número {{response}}.&lt;/p&gt;",
    "hint": "&lt;p&gt;La posición de cada cifra determina la forma en la que se lee.&lt;/p&gt;",
    "feedback": "&lt;p&gt;La posición de cada cifra determina la forma en la que se lee.&lt;/p&gt;",
    "seed": {
        "parameters": [
            {
                "name": "Q1",
                "label": null,
                "min": 600,
                "max": 699,
                "step": 1
            },
            {
                "name": "Q2",
                "label": null,
                "min": 600,
                "max": 699,
                "step": 1
            },
            {
                "name": "Q3",
                "label": null,
                "min": 600,
                "max": 699,
                "step": 1
            }
        ],
        "calculated": [
            {
                "name": "T1",
                "label": "{{function}}",
                "function": "Lemonlib.numToWords({{Q1}},'es')",
                "temp": true
            },
            {
                "name": "A1",
                "label": "{{Q1}}",
                "function": "",
                "group": 1
            },
            {
                "name": "A2",
                "label": "{{Q2}}",
                "function": "",
                "group": 1,
                "incorrect": true
            },
            {
                "name": "A3",
                "label": "{{Q3}}",
                "function": "",
                "group": 1,
                "incorrect": true
            }
        ],
        "uniques": true
    },
    "algorithm": {
        "name": "groupResponses",
        "template": "Cloze with drop down"
    }
}</t>
  </si>
  <si>
    <t>Q1= Min = 600; Max = 699; Step = 1</t>
  </si>
  <si>
    <t>{"id":"M2-NyO-10b-E-1","stimulus":"&lt;p&gt;Escribe el número “{{T1}}”.&lt;/p&gt;","feedback":"&lt;p&gt;La posición de cada cifra determina la forma en la que se lee.&lt;/p&gt;","hint":"&lt;p&gt;La posición de cada cifra determina la forma en la que se lee.&lt;/p&gt;","template":"&lt;p&gt;{{response}}&lt;/p&gt;","seed":{"parameters":[{"name":"Q1","label":null,"min":600,"max":699,"step":1}],"calculated":[{"name":"T1","label":null,"function":" Lemonlib.numToWords({{Q1}},'es')","temp":true},{"name":"A1","label":null,"function":"{{Q1}}"}],"uniques":true},"algorithm":{"name":"calculateOperation","params":{"method":"equivLiteral","keyboard":"NUMERICAL"}}}</t>
  </si>
  <si>
    <t>M2-NyO-10c</t>
  </si>
  <si>
    <t>Ordena los números del 600 al 699</t>
  </si>
  <si>
    <t>Selecciona la comparación correcta.</t>
  </si>
  <si>
    <t>Q1-Q2= Min = 600; Max = 699; Step = 1</t>
  </si>
  <si>
    <t>T1=math.max({{Q1}},{{Q2}},{{Q3}})
T2=math.min({{Q1}},{{Q2}},{{Q3}})
T3={{Q1}}+{{Q2}}+{{Q3}}-math.max({{Q1}},{{Q2}},{{Q3}})-math.min({{Q1}},{{Q2}},{{Q3}})
A1={{T1}} &gt; {{T2}}#*
A2={{T1}} &gt; {{T3}}#*
A3={{T2}} &lt; {{T1}}#*
A4={{T3}} &lt; {{T1}}#*
A5={{T3}} &gt; {{T2}}#*
A6={{T2}} &lt; {{T3}}#*
A7={{T1}} &lt; {{T2}}#
A8={{T1}} &lt; {{T3}}#
A9={{T2}} &gt; {{T1}}#
A10={{T3}} &gt; {{T1}}#
A11={{T3}} &lt; {{T2}}#
A12={{T2}} &gt; {{T3}}#</t>
  </si>
  <si>
    <t>{
    "id": "M2-NyO-10c-I-1",
    "stimulus": "&lt;p&gt;Selecciona la comparación correcta.&lt;/p&gt;",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"Correcta",
                "Incorrecta"
            ]
        }
    }
}</t>
  </si>
  <si>
    <t>Arrastra el número para que la comparación sea correcta.</t>
  </si>
  <si>
    <t>Q1= Min = 620; Max = 679; Step = 1
Q2=Min = 1; Max = 20; 1
Q3=Min = 1; Max = 20; 1
Q4=Min = 1; Max = 20; 1</t>
  </si>
  <si>
    <t>{
    "id": "M2-NyO-10c-E-1",
    "stimulus": "&lt;p&gt;Arrastra el número correcto.&lt;/p&gt;",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t>
  </si>
  <si>
    <t>Ordena los números del 600 al 700</t>
  </si>
  <si>
    <t>{
    "id": "M2-NyO-10c-E-2",
    "stimulus": "&lt;p&gt;Arrastra el número correcto.&lt;/p&gt;",
    "feedback": "&lt;p&gt;Compara los números empezando &lt;b&gt;por la cifra de la izquierda&lt;/b&gt;:&lt;/p&gt;&lt;p style=\"text-align: center\"&gt;&lt;b&gt;{{T3}}&lt;/b&gt;{{T4}} &gt; &lt;b&gt;{{T5}}&lt;/b&gt;{{T6}}&lt;/p&gt;",
    "hint": "&lt;p&gt;Compara los números empezando &lt;b&gt;por la cifra de la izquierda&lt;/b&gt;.&lt;/p&gt;",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t>
  </si>
  <si>
    <t>M2-NyO-10d</t>
  </si>
  <si>
    <t>Descompone y compone números naturales del 600 al 699</t>
  </si>
  <si>
    <t>&lt;p&gt;Arrastra los números para descomponer el número {{T1}}. Sigue este ejemplo:&lt;/p&gt;&lt;p&gt;6{{Q3}}{{Q4}} = 600 + {{Q3}}0 + {{Q4}}&lt;/p&gt;</t>
  </si>
  <si>
    <t>Q1-Q4= Min=1; Max=9; Step=1</t>
  </si>
  <si>
    <t>T1= 600+{{Q1}}*10+{{Q2}}
A1 = 600*
A2={{Q1}}*10*
A3={{Q2}}*
A4={{Q1}}
A5={{Q2}}*10</t>
  </si>
  <si>
    <t>{
    "id": "M2-NyO-10d-I-1",
    "stimulus": "&lt;p&gt;Arrastra los números para descomponer el número {{T1}}. Sigue este ejemplo:&lt;/p&gt;&lt;p style=\"text-align: center\"&gt;6{{Q3}}{{Q4}} = 600 + {{Q3}}0 + {{Q4}}&lt;/p&gt;",
    "template": "&lt;p style=\"text-align: center\"&gt;{{T1}} = {{response}} + {{response}} + {{response}}&lt;/p&gt;",
    "hint": "&lt;p&gt;Fíjate en la posición de cada cifra.&lt;/p&gt;",
    "feedback": "&lt;p&gt;Para descomponer un número hay que fijarse en la posición de cada cifra:&lt;/p&gt;&lt;p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"A5",
                "label": "{{function}}",
                "function": "{{Q2}}*10",
                "incorrect": true
            }
        ],
        "uniques": true
    },
    "algorithm": {
        "name": "calculateOperation",
        "template": "Cloze with drag &amp; drop",
        "params": {
            "keyboard": "NUMERICAL"
        }
    }
}</t>
  </si>
  <si>
    <t>&lt;p&gt;Usa este ejemplo de modelo para escribir la siguiente descomposición.&lt;/p&gt;&lt;p&gt;6{{Q1}}{{Q2}} = 600 + {{Q1}}0 + {{Q2}}&lt;/p&gt;</t>
  </si>
  <si>
    <t>T1= 600+{{Q3}}*10+{{Q4}}
A1 = 600
A2={{Q3}}*10
A3={{Q4}}</t>
  </si>
  <si>
    <t>{
    "id": "M2-NyO-10d-E-1",
    "stimulus": "&lt;p&gt;Usa este ejemplo de modelo para escribir la siguiente descomposición.&lt;/p&gt;&lt;p style=\"text-align: center\"&gt;6{{Q1}}{{Q2}} = 600 + {{Q1}}0 + {{Q2}}&lt;/p&gt;",
    "feedback": "&lt;p&gt;Para descomponer un número hay que fijarse en la posición de cada cifra:&lt;/p&gt;&lt;p style=\"text-align: center\"&gt;&lt;span style=\"color: #2C9CDC\"&gt;6&lt;/span&gt;&lt;span style=\"color: #E3360C\"&gt;{{Q3}}&lt;/span&gt;&lt;span style=\"color: #2CC133\"&gt;{{Q4}}&lt;/span&gt; = &lt;span style=\"color: #2C9CDC\"&gt;600&lt;/span&gt;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"{{Q3}}*10"
            },
            {
                "name": "A3",
                "label": null,
                "function": "{{Q4}}"
            }
        ],
        "uniques": true
    },
    "algorithm": {
        "name": "calculateOperation",
        "params": {
            "method": "equivLiteral",
            "keyboard": "NUMERICAL"
        }
    }
}</t>
  </si>
  <si>
    <t>M2-NyO-11a</t>
  </si>
  <si>
    <t>Lee los números del 700 al 799</t>
  </si>
  <si>
    <t>Arrastra cómo se lee el número {{Q1}}.</t>
  </si>
  <si>
    <t>Q1-Q3= Min =700; Max = 799; Step = 1</t>
  </si>
  <si>
    <t>{
    "id": "M2-NyO-11a-I-1",
    "stimulus": "&lt;p&gt;Arrastra el número correcto.&lt;/p&gt;",
    "feedback": "&lt;p&gt;La posición de cada cifra determina la forma en la que se lee.&lt;/p&gt;",
    "hint": "&lt;p&gt;La posición de cada cifra determina la forma en la que se lee.&lt;/p&gt;",
    "template": "&lt;p&gt;{{Q1}} se lee {{response}}.&lt;/p&gt;",
    "seed": {
        "parameters": [
            {
                "name": "Q1",
                "label": null,
                "min": 700,
                "max": 799,
                "step": 1
            },
            {
                "name": "Q2",
                "label": null,
                "min": 700,
                "max": 799,
                "step": 1
            },
            {
                "name": "Q3",
                "label": null,
                "min": 700,
                "max": 799,
                "step": 1
            }
        ],
        "calculated": [
            {
                "name": "A1",
                "label": "{{function}}",
                "function": "Lemonlib.numToWords({{Q1}},'es')"
            },
            {
                "name": "A2",
                "label": "{{function}}",
                "function": "Lemonlib.numToWords({{Q2}},'es')",
                "incorrect": true
            },
            {
                "name": "A3",
                "label": "{{function}}",
                "function": "Lemonlib.numToWords({{Q3}},'es')",
                "incorrect": true
            }
        ],
        "uniques": true
    },
    "algorithm": {
        "name": "calculateOperation",
        "template": "Cloze with drag &amp; drop",
        "params": {
            "keyboard": "NUMERICAL"
        }
    }
}</t>
  </si>
  <si>
    <t>Single Choice</t>
  </si>
  <si>
    <t>{
    "id": "M2-NyO-11a-I-2",
    "stimulus": "&lt;p&gt;¿Cómo se lee el número {{Q1}}?&lt;/p&gt;",
    "hint": "&lt;p&gt;La posición de cada cifra determina la forma en la que se lee.&lt;/p&gt;",
    "feedback": "&lt;p&gt;La posición de cada cifra determina la forma en la que se lee.&lt;/p&gt;",
    "seed": {
        "parameters": [
            {
                "name": "Q1",
                "label": null,
                "min": 700,
                "max": 799,
                "step": 1
            },
            {
                "name": "Q2",
                "label": null,
                "min": 700,
                "max": 799,
                "step": 1
            },
            {
                "name": "Q3",
                "label": null,
                "min": 700,
                "max": 799,
                "step": 1
            }
        ],
        "calculated": [
            {
                "name": "A1",
                "label": "{{function}}",
                "function": "Lemonlib.numToWords({{Q1}}, 'es')[0].toUpperCase() + Lemonlib.numToWords({{Q1}}, 'es').slice(1,)"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"Multiple choice – standard",
        "params": {
            "countCorrect": 1,
            "countIncorrect": 2,
            "showCheckIcon": false,
            "columns": 3
        }
    }
}</t>
  </si>
  <si>
    <t>T1= 700+{{Q1}}*10+{{Q2}}
T2= Lemonlib.numToWords(700+{{Q1}}*10)
A1= Lemonlib.numToWords({{Q2}})</t>
  </si>
  <si>
    <t>{"id":"M2-NyO-11a-E-1","stimulus":"&lt;p&gt;Completa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700+{{Q1}}*10+{{Q2}}","temp":true},{"name":"T2","label":"{{function}}","function":"Lemonlib.numToWords(700+{{Q1}}*10,'es')","temp":true},{"name":"A1","label":"{{function}}","function":"Lemonlib.numToWords({{Q2}},'es')"}],"uniques":true},"algorithm":{"name":"calculateOperation","template":"Cloze with text"}}</t>
  </si>
  <si>
    <t>{{T1}}: setecientos {{A1}}</t>
  </si>
  <si>
    <t>T1= 700+{{Q1}}
A1= Lemonlib.numToWords({{Q1}})</t>
  </si>
  <si>
    <t>{"id":"M2-NyO-11a-E-2","stimulus":"&lt;p&gt;¿Cómo se escribe este número? Completa el hueco.&lt;/p&gt;","feedback":"&lt;p&gt;La posición de cada cifra determina la forma en la que se lee.&lt;/p&gt;","hint":"&lt;p&gt;La posición de cada cifra determina la forma en la que se lee.&lt;/p&gt;","template":"{{T1}}: setecientos {{response}}&lt;/p&gt;","seed":{"parameters":[{"name":"Q1","label":null,"min":10,"max":30,"step":1}],"calculated":[{"name":"T1","label":"{{function}}","function":"700+{{Q1}}","temp":true},{"name":"A1","label":"{{function}}","function":"Lemonlib.numToWords({{Q1}},'es')"}],"uniques":true},"algorithm":{"name":"calculateOperation","template":"Cloze with text"}}</t>
  </si>
  <si>
    <t>{{T1}}: setecientos {{A1}} y {{T2}}</t>
  </si>
  <si>
    <t>T1= 700+{{Q1}}*10+{{Q2}}
T2= Lemonlib.numToWords({{Q2}})
A1= Lemonlib.numToWords({{Q1}}*10)</t>
  </si>
  <si>
    <t>{"id":"M2-NyO-11a-E-3","stimulus":"&lt;p&gt;¿Cómo se escribe este número? Completa el hueco.&lt;/p&gt;","feedback":"&lt;p&gt;La posición de cada cifra determina la forma en la que se lee.&lt;/p&gt;","hint":"&lt;p&gt;La posición de cada cifra determina la forma en la que se lee.&lt;/p&gt;","template":"&lt;p&gt;{{T1}}: setecientos {{response}} y {{T2}}&lt;/p&gt;","seed":{"parameters":[{"name":"Q1","label":null,"min":3,"max":9,"step":1},{"name":"Q2","label":null,"min":1,"max":9,"step":1}],"calculated":[{"name":"T1","label":"{{function}}","function":"700+{{Q1}}*10+{{Q2}}","temp":true},{"name":"T2","label":"{{function}}","function":"Lemonlib.numToWords({{Q2}},'es')","temp":true},{"name":"A1","label":"{{function}}","function":"Lemonlib.numToWords({{Q1}}*10,'es')"}],"uniques":true},"algorithm":{"name":"calculateOperation","template":"Cloze with text"}}</t>
  </si>
  <si>
    <t>T1= 700+{{Q1}}
T3= Lemonlib.numToWords({{Q1}})
A1= "setecientos"</t>
  </si>
  <si>
    <t>{"id":"M2-NyO-11a-E-4","stimulus":"&lt;p&gt;Completa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700+{{Q1}}","temp":true},{"name":"T2","label":"{{function}}","function":"Lemonlib.numToWords({{Q1}},'es')","temp":true},{"name":"A1","label":"setecientos","function":""}],"uniques":true},"algorithm":{"name":"calculateOperation","template":"Cloze with text"}}</t>
  </si>
  <si>
    <t>M2-NyO-11b</t>
  </si>
  <si>
    <t>Escribe los números del 700 al 799</t>
  </si>
  <si>
    <t>Q1-Q3= Min = 700; Max = 799; Step = 1</t>
  </si>
  <si>
    <t>{
    "id": "M2-NyO-11b-I-1",
    "stimulus": "&lt;p&gt;Arrastra el número correcto.&lt;/p&gt;",
    "feedback": "&lt;p&gt;La posición de cada cifra determina la forma en la que se lee.&lt;/p&gt;",
    "hint": "&lt;p&gt;La posición de cada cifra determina la forma en la que se lee.&lt;/p&gt;",
    "template": "&lt;p&gt;“{{T1}}” se escribe {{response}}.&lt;/p&gt;",
    "seed": {
        "parameters": [
            {
                "name": "Q1",
                "label": null,
                "min": 700,
                "max": 799,
                "step": 1
            },
            {
                "name": "Q2",
                "label": null,
                "min": 700,
                "max": 799,
                "step": 1
            },
            {
                "name": "Q3",
                "label": null,
                "min": 700,
                "max": 799,
                "step": 1
            }
        ],
        "calculated": [
            {
                "name": "T1",
                "label": "{{function}}",
                "function": "Lemonlib.numToWords({{Q1}}, 'es')[0].toUpperCase() + Lemonlib.numToWords({{Q1}}, 'es').slice(1,)",
                "temp": true
            },
            {
                "name": "A1",
                "label": "{{function}}",
                "function": "{{Q1}}"
            },
            {
                "name": "A2",
                "label": "{{function}}",
                "function": "{{Q2}}",
                "incorrect": true
            },
            {
                "name": "A3",
                "label": "{{function}}",
                "function": "{{Q3}}",
                "incorrect": true
            }
        ],
        "uniques": true
    },
    "algorithm": {
        "name": "calculateOperation",
        "template": "Cloze with drag &amp; drop",
        "params": {
            "keyboard": "NUMERICAL"
        }
    }
}</t>
  </si>
  <si>
    <t>¿Cómo se escribe el número \"{{T1}}\"?
{{Q1}}*
{{Q2}}
{{Q3}}</t>
  </si>
  <si>
    <t>{"id":"M2-NyO-11b-I-2","stimulus":"&lt;p&gt;¿Cómo se escribe el número “{{T1}}”?&lt;/p&gt;","hint":"&lt;p&gt;La posición de cada cifra determina la forma en la que se lee.&lt;/p&gt;","feedback":"&lt;p&gt;La posición de cada cifra determina la forma en la que se lee.&lt;/p&gt;","seed":{"parameters":[{"name":"Q1","label":null,"min":700,"max":799,"step":1},{"name":"Q2","label":null,"min":700,"max":799,"step":1},{"name":"Q3","label":null,"min":700,"max":799,"step":1}],"calculated":[{"name":"T1","label":"{{function}}","function":"Lemonlib.numToWords({{Q1}},'es')","temp":true},{"name":"A1","label":"{{function}}","function":"{{Q1}}"},{"name":"A2","label":"{{function}}","function":"{{Q2}}","incorrect":true},{"name":"A3","label":"{{function}}","function":"{{Q3}}","incorrect":true}],"uniques":true},"algorithm":{"name":"trueFalse","template":"Multiple choice – standard","params":{"countCorrect":1,"countIncorrect":2,"showCheckIcon":false,"columns":3}}}</t>
  </si>
  <si>
    <t>Q1= Min = 700; Max = 799; Step = 1</t>
  </si>
  <si>
    <t>{"id":"M2-NyO-11b-E-1","stimulus":"&lt;p&gt;Escribe el número “{{T1}}”.&lt;/p&gt;","feedback":"&lt;p&gt;La posición de cada cifra determina la forma en la que se lee.&lt;/p&gt;","hint":"&lt;p&gt;La posición de cada cifra determina la forma en la que se lee.&lt;/p&gt;","template":"{{response}}","seed":{"parameters":[{"name":"Q1","label":null,"min":700,"max":799,"step":1}],"calculated":[{"name":"T1","label":null,"function":" Lemonlib.numToWords({{Q1}},'es')","temp":true},{"name":"A1","label":null,"function":"{{Q1}}"}],"uniques":true},"algorithm":{"name":"calculateOperation","params":{"method":"equivLiteral","keyboard":"NUMERICAL"}}}</t>
  </si>
  <si>
    <t>M2-NyO-11c</t>
  </si>
  <si>
    <t>Ordena los números del 700 al 799</t>
  </si>
  <si>
    <t>Elige la expresión correcta:</t>
  </si>
  <si>
    <t>{
    "id": "M2-NyO-11c-I-1",
    "stimulus": "&lt;p&gt;Elige la comparación correcta.&lt;/p&gt;",
    "hint": "&lt;p&gt;Compara los números empezando &lt;b&gt;por la cifra de la izquierda&lt;/b&gt;.&lt;/p&gt;",
    "feedback": "&lt;p&gt;Compara los números empezando &lt;b&gt;por la cifra de la izquierda&lt;/b&gt;:&lt;/p&gt;&lt;p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t>
  </si>
  <si>
    <t>Total</t>
  </si>
  <si>
    <t>Arrastra los números {{Q1}} y {{Q2}} para ordenarlos de menor a mayor.</t>
  </si>
  <si>
    <t>Q1-Q2= Min = 700; Max = 799; Step = 1</t>
  </si>
  <si>
    <t>{
    "id": "M2-NyO-11c-I-2",
    "stimulus": "&lt;p&gt;Arrastra los números para ordenarlos de menor a mayor.&lt;/p&gt;",
    "feedback": "&lt;p&gt;Compara los números empezando &lt;b&gt;por la cifra de la izquierda&lt;/b&gt;:&lt;/p&gt;&lt;p style=\"text-align: center\"&gt;&lt;b&gt;{{T5}}&lt;/b&gt;{{T6}} &lt; &lt;b&gt;{{T3}}&lt;/b&gt;{{T4}}&lt;/p&gt;",
    "hint": "&lt;p&gt;Compara los números empezando &lt;b&gt;por la cifra de la izquierda&lt;/b&gt;.&lt;/p&gt;",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</si>
  <si>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Arrastra los números {{Q1}} y {{Q2}} para ordenarlos de mayor a menor.</t>
  </si>
  <si>
    <t>{
    "id": "M2-NyO-11c-I-3",
    "stimulus": "&lt;p&gt;Arrastra los números para ordenarlos de mayor a menor.&lt;/p&gt;",
    "feedback": "&lt;p&gt;Compara los números empezando &lt;b&gt;por la cifra de la izquierda&lt;/b&gt;:&lt;/p&gt;&lt;p style=\"text-align: center\"&gt;&lt;b&gt;{{T3}}&lt;/b&gt;{{T4}} &gt; &lt;b&gt;{{T5}}&lt;/b&gt;{{T6}}&lt;/p&gt;",
    "hint": "&lt;p&gt;Compara los números empezando &lt;b&gt;por la cifra de la izquierda&lt;/b&gt;.&lt;/p&gt;",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</si>
  <si>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Escribe los números {{Q1}} y {{Q2}} ordenados de menor a mayor.</t>
  </si>
  <si>
    <t>{
    "id": "M2-NyO-11c-E-1",
    "stimulus": "&lt;p&gt;Escribe los números {{Q1}} y {{Q2}} ordenados de menor a mayor.&lt;/p&gt;",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</si>
  <si>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Escribe los números {{Q1}} y {{Q2}} ordenados de mayor a menor.</t>
  </si>
  <si>
    <t>{
    "id": "M2-NyO-11c-E-2",
    "stimulus": "&lt;p&gt;Escribe los números {{Q1}} y {{Q2}} ordenados de mayor a menor.&lt;/p&gt;",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</si>
  <si>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M2-NyO-11d</t>
  </si>
  <si>
    <t>Descompone y compone números naturales del 700 al 799</t>
  </si>
  <si>
    <t>Une cada número con su descomposición.
{{T1}} | 700 + {{T4}} + {{Q2}}
{{T2}} | 700 + {{T5}} + {{Q4}}
{{T3}} | 700 + {{T6}} + {{Q6}}</t>
  </si>
  <si>
    <t>Q1 = Min=1; Max=9; Step=1
Q2 = Min=1; Max=9; Step=1
Q3 = Min=1; Max=9; Step=1
Q4 = Min=1; Max=9; Step=1
Q5 = Min=1; Max=9; Step=1
Q6 = Min=1; Max=9; Step=1</t>
  </si>
  <si>
    <t>T1=700+{{Q1}}*10+{{Q2}}
T4={{Q1}}*10
T2=700+{{Q3}}*10+{{Q4}}
T5={{Q3}}*10
T3=700+{{Q5}}*10+{{Q6}}
T5={{Q5}}*10</t>
  </si>
  <si>
    <t>{
    "id": "M2-NyO-11d-I-1",
    "stimulus": "&lt;p&gt;Arrastra cada descomposición con su número.&lt;/p&gt;",
    "feedback": "&lt;p&gt;Para descomponer un número hay que fijarse en la posición de cada cifra:&lt;/p&gt;&lt;p style=\"text-align: center\"&gt;&lt;span style=\"color: #2C9CDC\"&gt;7&lt;/span&gt;&lt;span style=\"color: #E3360C\"&gt;{{Q1}}&lt;/span&gt;&lt;span style=\"color: #2CC133\"&gt;{{Q2}}&lt;/span&gt; = &lt;span style=\"color: #2C9CDC\"&gt;700&lt;/span&gt; + &lt;span style=\"color: #E3360C\"&gt;{{Q1}}0&lt;/span&gt; + &lt;span style=\"color: #2CC133\"&gt;{{Q2}}&lt;/span&gt;&lt;/p&gt;",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"{{T2}}"
            },
            {
                "name": "A3",
                "label": "700 + {{T6}} + {{Q6}}",
                "function": "{{T3}}"
            }
        ],
        "isNumToWords": true,
        "uniques": true
    },
    "algorithm": {
        "name": "linkOperationResult",
        "params": {
            "invert": false
        },
        "template": "Match list"
    }
}</t>
  </si>
  <si>
    <t>&lt;p&gt;Usa el ejemplo de modelo para escribir la siguiente descomposición.&lt;/p&gt;&lt;p&gt;7{{Q1}}{{Q2}} = 700 + {{Q1}}0 + {{Q2}}&lt;/p&gt;</t>
  </si>
  <si>
    <t>T1= 700+{{Q3}}*10+{{Q4}}
A1 = 700
A2={{Q3}}*10
A3={{Q4}}</t>
  </si>
  <si>
    <t>{
    "id": "M2-NyO-11d-E-1",
    "stimulus": "&lt;p&gt;Usa este ejemplo de modelo para escribir la siguiente descomposición.&lt;/p&gt;&lt;p style=\"text-align: center\"&gt;7{{Q1}}{{Q2}} = 700 + {{Q1}}0 + {{Q2}}&lt;/p&gt;",
    "feedback": "&lt;p&gt;Para descomponer un número hay que fijarse en la posición de cada cifra:&lt;/p&gt;&lt;p style=\"text-align: center\"&gt;&lt;span style=\"color: #2C9CDC\"&gt;7&lt;/span&gt;&lt;span style=\"color: #E3360C\"&gt;{{Q3}}&lt;/span&gt;&lt;span style=\"color: #2CC133\"&gt;{{Q4}}&lt;/span&gt; = &lt;span style=\"color: #2C9CDC\"&gt;700&lt;/span&gt;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"{{Q3}}*10"
            },
            {
                "name": "A3",
                "label": null,
                "function": "{{Q4}}"
            }
        ],
        "uniques": true
    },
    "algorithm": {
        "name": "calculateOperation",
        "params": {
            "method": "equivLiteral",
            "keyboard": "NUMERICAL"
        }
    }
}</t>
  </si>
  <si>
    <t>M2-NyO-12a</t>
  </si>
  <si>
    <t>Lee los números del 800 a 899</t>
  </si>
  <si>
    <t>Elige la opción correcta.
El número {{Q1}} se lee \"{{T1}}\".*
El número {{Q3}} se lee \"{{T2}}\".
El número {{Q4}} se lee \"{{T3}}\".</t>
  </si>
  <si>
    <t>Q1= Min = 800; Max =899; Step = 1
Q2= Min = 800; Max =899; Step = 1
Q3= Min = 800; Max =899; Step = 1
Q4= Min = 800; Max =899; Step = 1</t>
  </si>
  <si>
    <t>{
    "id": "M2-NyO-12a-I-1",
    "stimulus": "&lt;p&gt;Elige la opción correcta.&lt;/p&gt;",
    "hint": "&lt;p&gt;La posición de cada cifra determina la forma en la que se lee.&lt;/p&gt;",
    "feedback": "&lt;p&gt;La posición de cada cifra determina la forma en la que se lee.&lt;/p&gt;",
    "seed": {
        "parameters": [
            {
                "name": "Q1",
                "label": null,
                "min": 800,
                "max": 899,
                "step": 1
            },
            {
                "name": "Q2",
                "label": null,
                "min": 800,
                "max": 899,
                "step": 1
            },
            {
                "name": "Q3",
                "label": null,
                "min": 800,
                "max": 899,
                "step": 1
            },
            {
                "name": "Q4",
                "label": null,
                "min": 800,
                "max": 899,
                "step": 1
            }
        ],
        "calculated": [
            {
                "name": "A1",
                "label": "{{Q1}} se lee “{{function}}”.",
                "function": "Lemonlib.numToWords({{Q1}},'es')"
            },
            {
                "name": "A2",
                "label": "{{Q3}} se lee “{{function}}”.",
                "function": "Lemonlib.numToWords({{Q2}},'es')",
                "incorrect": true
            },
            {
                "name": "A3",
                "label": "{{Q4}} se lee “{{function}}”.",
                "function": "Lemonlib.numToWords({{Q3}},'es')",
                "incorrect": true
            }
        ],
        "uniques": true
    },
    "algorithm": {
        "name": "trueFalse",
        "template": "Multiple choice – standard",
        "params": {
            "countCorrect": 1,
            "countIncorrect": 2,
            "showCheckIcon": true
        }
    }
}</t>
  </si>
  <si>
    <t>Une cómo se lee cada número con cómo se escribe.</t>
  </si>
  <si>
    <t>Linking lines
*: invert=false</t>
  </si>
  <si>
    <t>Q1= Min = 800; Max =899; Step = 1
Q2= Min = 800; Max =899; Step = 1
Q3= Min = 800; Max =899; Step = 1</t>
  </si>
  <si>
    <t>T1 = Lemonlib.numToWords({{Q1}})
T2 = Lemonlib.numToWords({{Q2}})
T3 = Lemonlib.numToWords({{Q3}})
A1={{Q1}}#{{T1}}
A2={{Q2}}#{{T2}}
A3={{Q3}}#{{T3}}</t>
  </si>
  <si>
    <t>{"id":"M2-NyO-12a-I-2","stimulus":"&lt;p&gt;Arrastra los números a su lugar correspondiente.&lt;/p&gt;","hint":"&lt;p&gt;La posición de cada cifra determina la forma en la que se lee.&lt;/p&gt;","feedback":"&lt;p&gt;La posición de cada cifra determina la forma en la que se lee.&lt;/p&gt;","seed":{"parameters":[{"name":"Q1","label":null,"min":800,"max":899,"step":1},{"name":"Q2","label":null,"min":800,"max":899,"step":1},{"name":"Q3","label":null,"min":800,"max":899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'es').slice(1,)","temp":true},{"name":"A1","label":"{{Q1}}","function":"{{T1}}"},{"name":"A2","label":"{{Q2}}","function":"{{T2}}"},{"name":"A3","label":"{{Q3}}","function":"{{T3}}"}],"uniques":true},"algorithm":{"name":"linkOperationResult","template":"Match list","params":{"invert":false}}}</t>
  </si>
  <si>
    <t>T1= 800+{{Q1}}*10+{{Q2}}
T2= Lemonlib.numToWords(800+{{Q1}}*10)
A1= Lemonlib.numToWords({{Q2}})</t>
  </si>
  <si>
    <t>{"id":"M2-NyO-12a-E-1","stimulus":"&lt;p&gt;Completa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800+{{Q1}}*10+{{Q2}}","temp":true},{"name":"T2","label":"{{function}}","function":"Lemonlib.numToWords(800+{{Q1}}*10,'es')","temp":true},{"name":"A1","label":"{{function}}","function":"Lemonlib.numToWords({{Q2}},'es')"}],"uniques":true},"algorithm":{"name":"calculateOperation","template":"Cloze with text"}}</t>
  </si>
  <si>
    <t>{{T1}}: ochocientos {{A1}}</t>
  </si>
  <si>
    <t>T1= 800+{{Q1}}
A1= Lemonlib.numToWords({{Q1}})</t>
  </si>
  <si>
    <t>{"id":"M2-NyO-12a-E-2","stimulus":"&lt;p&gt;¿Cómo se escribe este número? Completa el hueco.&lt;/p&gt;","feedback":"&lt;p&gt;La posición de cada cifra determina la forma en la que se lee.&lt;/p&gt;","hint":"&lt;p&gt;La posición de cada cifra determina la forma en la que se lee.&lt;/p&gt;","template":"{{T1}}: ochocientos {{response}}&lt;/p&gt;","seed":{"parameters":[{"name":"Q1","label":null,"min":10,"max":30,"step":1}],"calculated":[{"name":"T1","label":"{{function}}","function":"800+{{Q1}}","temp":true},{"name":"A1","label":"{{function}}","function":"Lemonlib.numToWords({{Q1}},'es')"}],"uniques":true},"algorithm":{"name":"calculateOperation","template":"Cloze with text"}}</t>
  </si>
  <si>
    <t>{{T1}}: ochocientos {{A1}} y {{T2}}</t>
  </si>
  <si>
    <t>T1= 800+{{Q1}}*10+{{Q2}}
T2= Lemonlib.numToWords({{Q2}})
A1= Lemonlib.numToWords({{Q1}}*10)</t>
  </si>
  <si>
    <t>{"id":"M2-NyO-12a-E-3","stimulus":"&lt;p&gt;¿Cómo se escribe este número? Completa el hueco.&lt;/p&gt;","feedback":"&lt;p&gt;La posición de cada cifra determina la forma en la que se lee.&lt;/p&gt;","hint":"&lt;p&gt;La posición de cada cifra determina la forma en la que se lee.&lt;/p&gt;","template":"&lt;p&gt;{{T1}}: ochocientos {{response}} y {{T2}}&lt;/p&gt;","seed":{"parameters":[{"name":"Q1","label":null,"min":3,"max":9,"step":1},{"name":"Q2","label":null,"min":1,"max":9,"step":1}],"calculated":[{"name":"T1","label":"{{function}}","function":"800+{{Q1}}*10+{{Q2}}","temp":true},{"name":"T2","label":"{{function}}","function":"Lemonlib.numToWords({{Q2}},'es')","temp":true},{"name":"A1","label":"{{function}}","function":"Lemonlib.numToWords({{Q1}}*10,'es')"}],"uniques":true},"algorithm":{"name":"calculateOperation","template":"Cloze with text"}}</t>
  </si>
  <si>
    <t>T1= 800+{{Q1}}
T3= Lemonlib.numToWords({{Q1}})
A1= "ochocientos"</t>
  </si>
  <si>
    <t>{"id":"M2-NyO-12a-E-4","stimulus":"&lt;p&gt;Completa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800+{{Q1}}","temp":true},{"name":"T2","label":"{{function}}","function":"Lemonlib.numToWords({{Q1}},'es')","temp":true},{"name":"A1","label":"ochocientos","function":""}],"uniques":true},"algorithm":{"name":"calculateOperation","template":"Cloze with text"}}</t>
  </si>
  <si>
    <t>M2-NyO-12b</t>
  </si>
  <si>
    <t>Escribe los números del 800 a 899</t>
  </si>
  <si>
    <t>Arrastra los números hasta la forma en que se lee.</t>
  </si>
  <si>
    <t>&lt;p&gt;{{T1}}: {{A1}}&lt;/p&gt;&lt;p&gt;{{T2}}: {{A2}}&lt;/p&gt;</t>
  </si>
  <si>
    <t>Q1= Min = 800; Max = 899; Step = 1
Q2= Min = 800; Max = 899; Step = 1
Q3= Min = 800; Max = 899; Step = 1
Q4= Min = 800; Max = 899; Step = 1
Q5= Min = 800; Max = 899; Step = 1</t>
  </si>
  <si>
    <t>T1= Lemonlib.numToWords({{Q1}})
T2= Lemonlib.numToWords({{Q2}})
A1 = {{Q1}}
A2 = {{Q2}}
A3 = {{Q3}}
A4 = {{Q4}}
A5 = {{Q5}}</t>
  </si>
  <si>
    <t>{
    "id": "M2-NyO-12b-I-1",
    "stimulus": "&lt;p&gt;Arrastra los números junto a la forma en que se leen.&lt;/p&gt;",
    "feedback": "&lt;p&gt;La posición de cada cifra determina la forma en la que se lee.&lt;/p&gt;",
    "hint": "&lt;p&gt;La posición de cada cifra determina la forma en la que se lee.&lt;/p&gt;",
    "template": "&lt;p&gt;{{T1}}: {{response}}&lt;/p&gt;&lt;p&gt;{{T2}}: {{response}}&lt;/p&gt;",
    "seed": {
        "parameters": [
            {
                "name": "Q1",
                "label": null,
                "min": 800,
                "max": 899,
                "step": 1
            },
            {
                "name": "Q2",
                "label": null,
                "min": 800,
                "max": 899,
                "step": 1
            },
            {
                "name": "Q3",
                "label": null,
                "min": 800,
                "max": 899,
                "step": 1
            },
            {
                "name": "Q4",
                "label": null,
                "min": 800,
                "max": 899,
                "step": 1
            },
            {
                "name": "Q5",
                "label": null,
                "min": 800,
                "max": 899,
                "step": 1
            }
        ],
        "calculated": [
            {
                "name": "T1",
                "label": "{{function}}",
                "function": "Lemonlib.numToWords({{Q1}},'es')[0].toUpperCase() + Lemonlib.numToWords({{Q1}},'es').slice(1,)",
                "temp": true
            },
            {
                "name": "T2",
                "label": "{{function}}",
                "function": "Lemonlib.numToWords({{Q2}},'es')[0].toUpperCase() + Lemonlib.numToWords({{Q2}},'es').slice(1,)",
                "temp": true
            },
            {
                "name": "A1",
                "label": "{{function}}",
                "function": "{{Q1}} "
            },
            {
                "name": "A2",
                "label": "{{function}}",
                "function": "{{Q2}}"
            },
            {
                "name": "A3",
                "label": "{{function}}",
                "function": "{{Q3}}",
                "incorrect": true
            },
            {
                "name": "A4",
                "label": "{{function}}",
                "function": "{{Q4}}",
                "incorrect": true
            },
            {
                "name": "A5",
                "label": "{{function}}",
                "function": "{{Q5}}",
                "incorrect": true
            }
        ],
        "uniques": true
    },
    "algorithm": {
        "name": "calculateOperation",
        "template": "Cloze with drag &amp; drop",
        "params": {
            "keyboard": "NUMERICAL"
        }
    }
}</t>
  </si>
  <si>
    <t>¿Qué número es \"{{T1}}\"?</t>
  </si>
  <si>
    <t>Q1= Min = 800; Max = 899; Step = 1
Q2= Min = 800; Max = 899; Step = 1
Q3= Min = 800; Max = 899; Step = 1</t>
  </si>
  <si>
    <t>T1= Lemonlib.numToWords({{Q1}})
A1={{Q1}}*
A2={{Q2}}
A3={{Q3}}</t>
  </si>
  <si>
    <t>{"id":"M2-NyO-12b-I-2","stimulus":"¿Qué número es “{{T1}}”?","hint":"La posición de cada cifra determina la forma en la que se lee.","feedback":"La posición de cada cifra determina la forma en la que se lee.","seed":{"parameters":[{"name":"Q1","label":null,"min":800,"max":899,"step":1},{"name":"Q2","label":null,"min":800,"max":899,"step":1},{"name":"Q3","label":null,"min":800,"max":899,"step":1}],"calculated":[{"name":"T1","label":"{{function}}","function":"Lemonlib.numToWords({{Q1}}, 'es')","temp":true},{"name":"A1","label":"{{function}}","function":"{{Q1}}"},{"name":"A2","label":"{{function}}","function":"{{Q2}}","incorrect":true},{"name":"A3","label":"{{function}}","function":"{{Q3}}","incorrect":true}],"uniques":true},"algorithm":{"name":"trueFalse","template":"Multiple choice – standard","params":{"countCorrect":1,"countIncorrect":2,"showCheckIcon":false,"columns":3}}}</t>
  </si>
  <si>
    <t>Q1= Min = 800; Max = 899; Step = 1</t>
  </si>
  <si>
    <t>{"id":"M2-NyO-12b-E-1","stimulus":"&lt;p&gt;Escribe el número “{{T1}}”.&lt;/p&gt;","feedback":"&lt;p&gt;La posición de cada cifra determina la forma en la que se lee.&lt;/p&gt;","hint":"&lt;p&gt;La posición de cada cifra determina la forma en la que se lee.&lt;/p&gt;","template":"{{response}}","seed":{"parameters":[{"name":"Q1","label":null,"min":800,"max":899,"step":1}],"calculated":[{"name":"T1","label":null,"function":" Lemonlib.numToWords({{Q1}},'es')","temp":true},{"name":"A1","label":null,"function":"{{Q1}}"}],"uniques":true},"algorithm":{"name":"calculateOperation","params":{"method":"equivLiteral","keyboard":"NUMERICAL"}}}</t>
  </si>
  <si>
    <t>M2-NyO-12c</t>
  </si>
  <si>
    <t>Ordena los números del 800 a 899</t>
  </si>
  <si>
    <t>Selecciona cuál es el mayor de estos tres números.
{{A1}}*
{{A2}}
{{A3}}</t>
  </si>
  <si>
    <t>A1=math.max({{Q1}},{{Q2}},{{Q3}})
A2={{Q1}}+{{Q2}}+{{Q3}}-math.max({{Q1}},{{Q2}},{{Q3}})-math.min({{Q1}},{{Q2}},{{Q3}})
A3=math.min({{Q1}},{{Q2}},{{Q3}})</t>
  </si>
  <si>
    <t>{
    "id": "M2-NyO-12c-I-1",
    "stimulus": "&lt;p&gt;Selecciona el mayor de estos tres números.&lt;/p&gt;",
    "hint": "&lt;p&gt;Compara los números empezando &lt;b&gt;por la cifra de la izquierda&lt;/b&gt;.&lt;/p&gt;",
    "feedback": "&lt;p&gt;Compara los números empezando &lt;b&gt;por la cifra de la izquierda&lt;/b&gt;:&lt;/p&gt;&lt;p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t>
  </si>
  <si>
    <t>Selecciona cuál es el menor de estos tres números.
{{A1}}
{{A2}}
{{A3}}*</t>
  </si>
  <si>
    <t>{
    "id": "M2-NyO-12c-I-2",
    "stimulus": "&lt;p&gt;Selecciona el menor de estos tres números.&lt;/p&gt;",
    "hint": "&lt;p&gt;Compara los números empezando &lt;b&gt;por la cifra de la izquierda&lt;/b&gt;.&lt;/p&gt;",
    "feedback": "&lt;p&gt;Compara los números empezando &lt;b&gt;por la cifra de la izquierda&lt;/b&gt;:&lt;/p&gt;&lt;p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t>
  </si>
  <si>
    <t>Escribe los números {{Q1}} y {{Q2}} para que la comparación sea correcta.</t>
  </si>
  <si>
    <t>Q1-Q2= Min = 800; Max = 899; Step = 1</t>
  </si>
  <si>
    <t>{
    "id": "M2-NyO-12c-E-1",
    "stimulus": "&lt;p&gt;Escribe los números {{Q1}} y {{Q2}} para que la comparación sea correcta.&lt;/p&gt;",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800,
                "max": 900,
                "step": 1
            },
            {
                "name": "Q2",
                "label": null,
                "min": 800,
                "max": 899,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</si>
  <si>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Ordena los números del 800 a 900</t>
  </si>
  <si>
    <t>{
    "id": "M2-NyO-12c-E-2",
    "stimulus": "&lt;p&gt;Escribe los números {{Q1}} y {{Q2}} para que la comparación sea correcta.&lt;/p&gt;",
    "template": "&lt;p style=\"text-align: center\"&gt;{{response}} &gt; {{response}}&lt;/p&gt;",
    "hint": "&lt;p&gt;Compara los números empezando &lt;b&gt;por la cifra de la izquierda&lt;/b&gt;.&lt;/p&gt;",
    "feedback": "&lt;p&gt;Compara los números empezando &lt;b&gt;por la cifra de la izquierda&lt;/b&gt;:&lt;/p&gt;&lt;p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</si>
  <si>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M2-NyO-12d</t>
  </si>
  <si>
    <t>Descompone y compone números naturales del 800 a 899</t>
  </si>
  <si>
    <t>&lt;p&gt;Observa este ejemplo y arrastra los números necesarios para descomponer {{T3}}:&lt;/p&gt;&lt;p&gt;{{T1}} = 800 + {{T2}} + {{Q2}}&lt;/p&gt;</t>
  </si>
  <si>
    <t>{{T3}} = {{A1}} + {{A2}} + {{A3}}</t>
  </si>
  <si>
    <t>T1= 800+{{Q1}}*10+{{Q2}}
T2={{Q1}}*10
T3=800+{{Q3}}*10+{{Q4}}
A1 = 800
A2 = {{Q3}}*10
A3 = {{Q4}}
A4 = {{Q5}}*10
A5 = {{Q6}}</t>
  </si>
  <si>
    <t>{
    "id": "M2-NyO-12d-I-1",
    "stimulus": "&lt;p&gt;Observa este ejemplo:&lt;/p&gt;&lt;p style=\"text-align: center\"&gt;{{T1}} = 800 + {{T2}} + {{Q2}}&lt;/p&gt;&lt;p&gt;Arrastra los números necesarios para descomponer {{T3}}.&lt;/p&gt;",
    "feedback": "&lt;p&gt;Para descomponer un número hay que fijarse en la posición de cada cifra:&lt;/p&gt;&lt;p style=\"text-align: center\"&gt;&lt;span style=\"color: #2C9CDC\"&gt;8&lt;/span&gt;&lt;span style=\"color: #E3360C\"&gt;{{Q3}}&lt;/span&gt;&lt;span style=\"color: #2CC133\"&gt;{{Q4}}&lt;/span&gt; = &lt;span style=\"color: #2C9CDC\"&gt;800&lt;/span&gt; + &lt;span style=\"color: #E3360C\"&gt;{{Q3}}0&lt;/span&gt; + &lt;span style=\"color: #2CC133\"&gt;{{Q4}}&lt;/span&gt;&lt;/p&gt;",
    "hint": "&lt;p&gt;Fíjate en la posición de cada cifra.&lt;/p&gt;",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"800+{{Q1}}*10+{{Q2}}",
                "temp": true
            },
            {
                "name": "T2",
                "label": "{{function}}",
                "function": "{{Q1}}*10",
                "temp": true
            },
            {
                "name": "T3",
                "label": "{{function}}",
                "function": "800+{{Q3}}*10+{{Q4}}",
                "temp": true
            },
            {
                "name": "A1",
                "label": "800",
                "function": ""
            },
            {
                "name": "A2",
                "label": "{{function}}",
                "function": "{{Q3}}*10"
            },
            {
                "name": "A3",
                "label": "{{function}}",
                "function": "{{Q4}}"
            },
            {
                "name": "A4",
                "label": "{{function}}",
                "function": "{{Q4}}*10",
                "incorrect": true
            },
            {
                "name": "A5",
                "label": "{{function}}",
                "function": "{{Q3}}",
                "incorrect": true
            }
        ],
        "uniques": true
    },
    "algorithm": {
        "name": "calculateOperation",
        "template": "Cloze with drag &amp; drop",
        "params": {
            "keyboard": "NUMERICAL"
        }
    }
}</t>
  </si>
  <si>
    <t>&lt;p&gt;Usa el ejemplo de modelo para escribir la siguiente descomposición.&lt;/p&gt;&lt;p&gt;8{{Q1}}{{Q2}} = 800 + {{Q1}}0 + {{Q2}}&lt;/p&gt;</t>
  </si>
  <si>
    <t>T1= 800+{{Q3}}*10+{{Q4}}
A1 = 800
A2={{Q3}}*10
A3={{Q4}}</t>
  </si>
  <si>
    <t>{
    "id": "M2-NyO-12d-E-1",
    "stimulus": "&lt;p&gt;Usa este ejemplo de modelo para escribir la siguiente descomposición.&lt;/p&gt;&lt;p style=\"text-align: center\"&gt;8{{Q1}}{{Q2}} = 800 + {{Q1}}0 + {{Q2}}&lt;/p&gt;",
    "feedback": "&lt;p&gt;Para descomponer un número hay que fijarse en la posición de cada cifra:&lt;/p&gt;&lt;p style=\"text-align: center\"&gt;&lt;span style=\"color: #2C9CDC\"&gt;8&lt;/span&gt;&lt;span style=\"color: #E3360C\"&gt;{{Q3}}&lt;/span&gt;&lt;span style=\"color: #2CC133\"&gt;{{Q4}}&lt;/span&gt; = &lt;span style=\"color: #2C9CDC\"&gt;800&lt;/span&gt;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"{{Q3}}*10"
            },
            {
                "name": "A3",
                "label": null,
                "function": "{{Q4}}"
            }
        ],
        "uniques": true
    },
    "algorithm": {
        "name": "calculateOperation",
        "params": {
            "method": "equivLiteral",
            "keyboard": "NUMERICAL"
        }
    }
}</t>
  </si>
  <si>
    <t>M2-NyO-13a</t>
  </si>
  <si>
    <t>Lee los números del 900 a 999</t>
  </si>
  <si>
    <t>¿Las siguientes oraciones son verdaderas o falsas?</t>
  </si>
  <si>
    <t>Q1= Min = 900; Max =999; Step = 1
Q2= Min = 900; Max =999; Step = 1
Q3= Min = 900; Max =999; Step = 1
Q4= Min = 900; Max =999; Step = 1</t>
  </si>
  <si>
    <t>T1 = Lemonlib.numToWords({{Q1}})
T2 = Lemonlib.numToWords({{Q2}})
T3 = Lemonlib.numToWords({{Q4}})
A1=El número {{Q1}} se lee \"{{T1}}\".#*
A2=El número {{Q2}} se lee \"{{T2}}\".#*
A3=El número {{Q3}} se lee \"{{T3}}\".#</t>
  </si>
  <si>
    <t>{
    "id": "M2-NyO-13a-I-1",
    "stimulus": "&lt;p&gt;Selecciona si las siguientes oraciones son verdaderas o falsas.&lt;/p&gt;",
    "hint": "&lt;p&gt;La posición de cada cifra determina la forma en la que se lee.&lt;/p&gt;",
    "feedback": "&lt;p&gt;La posición de cada cifra determina la forma en la que se lee.&lt;/p&gt;",
    "seed": {
        "parameters": [
            {
                "name": "Q1",
                "label": null,
                "min": 900,
                "max": 999,
                "step": 1
            },
            {
                "name": "Q2",
                "label": null,
                "min": 900,
                "max": 999,
                "step": 1
            },
            {
                "name": "Q3",
                "label": null,
                "min": 900,
                "max": 999,
                "step": 1
            },
            {
                "name": "Q4",
                "label": null,
                "min": 900,
                "max": 999,
                "step": 1
            }
        ],
        "calculated": [
            {
                "name": "A1",
                "label": "{{Q1}} se lee “{{function}}”.",
                "function": "Lemonlib.numToWords({{Q1}}, 'es')"
            },
            {
                "name": "A2",
                "label": "{{Q2}} se lee “{{function}}”.",
                "function": "Lemonlib.numToWords({{Q2}}, 'es')"
            },
            {
                "name": "A3",
                "label": "{{Q3}} se lee “{{function}}”.",
                "function": "Lemonlib.numToWords({{Q4}}, 'es')",
                "incorrect": true
            }
        ],
        "uniques": true
    },
    "algorithm": {
        "name": "trueFalse",
        "template": "Choice matrix – inline",
        "params": {
            "countCorrect": 2,
            "countIncorrect": 1,
            "showCheckIcon": false,
            "options": [
                "Verdadero",
                "Falso"
            ]
        }
    }
}</t>
  </si>
  <si>
    <t>Q1= Min = 900; Max =999; Step = 1
Q2= Min = 900; Max =999; Step = 1
Q3= Min = 900; Max =999; Step = 1</t>
  </si>
  <si>
    <t>{"id":"M2-NyO-13a-I-2","stimulus":"&lt;p&gt;¿Cómo se lee el número {{Q1}}?&lt;/p&gt;","hint":"&lt;p&gt;La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function}}","function":"{{T1}}"},{"name":"A2","label":"{{function}}","function":"{{T2}}","incorrect":true},{"name":"A3","label":"{{function}}","function":"{{T3}}","incorrect":true}],"uniques":true},"algorithm":{"name":"trueFalse","template":"Multiple choice – standard","params":{"countCorrect":1,"countIncorrect":2,"showCheckIcon":false,"columns":3}}}</t>
  </si>
  <si>
    <t>T1= 900+{{Q1}}*10+{{Q2}}
T2= Lemonlib.numToWords(900+{{Q1}}*10)
A1= Lemonlib.numToWords({{Q2}})</t>
  </si>
  <si>
    <t>{"id":"M2-NyO-13a-E-1","stimulus":"&lt;p&gt;¿Cómo se escribe este número? Completa el hueco.&lt;/p&gt;","feedback":"&lt;p&gt;La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900+{{Q1}}*10+{{Q2}}","temp":true},{"name":"T2","label":"{{function}}","function":"Lemonlib.numToWords(900+{{Q1}}*10,'es')","temp":true},{"name":"A1","label":"{{function}}","function":"Lemonlib.numToWords({{Q2}},'es')"}],"uniques":true},"algorithm":{"name":"calculateOperation","template":"Cloze with text"}}</t>
  </si>
  <si>
    <t>{{T1}}: nuevecientos {{A1}}</t>
  </si>
  <si>
    <t>T1= 900+{{Q1}}
A1= Lemonlib.numToWords({{Q1}})</t>
  </si>
  <si>
    <t>{"id":"M2-NyO-13a-E-2","stimulus":"&lt;p&gt;¿Cómo se escribe este número? Completa el hueco.&lt;/p&gt;","feedback":"&lt;p&gt;La posición de cada cifra determina la forma en la que se lee.&lt;/p&gt;","hint":"&lt;p&gt;La posición de cada cifra determina la forma en la que se lee.&lt;/p&gt;","template":"{{T1}}: novecientos {{response}}&lt;/p&gt;","seed":{"parameters":[{"name":"Q1","label":null,"min":10,"max":30,"step":1}],"calculated":[{"name":"T1","label":"{{function}}","function":"900+{{Q1}}","temp":true},{"name":"A1","label":"{{function}}","function":"Lemonlib.numToWords({{Q1}},'es')"}],"uniques":true},"algorithm":{"name":"calculateOperation","template":"Cloze with text"}}</t>
  </si>
  <si>
    <t>{{T1}}: nuevecientos {{A1}} y {{T2}}</t>
  </si>
  <si>
    <t>T1= 900+{{Q1}}*10+{{Q2}}
T2= Lemonlib.numToWords({{Q2}})
A1= Lemonlib.numToWords({{Q1}}*10)</t>
  </si>
  <si>
    <t>{"id":"M2-NyO-13a-E-3","stimulus":"&lt;p&gt;¿Cómo se escribe este número? Completa el hueco.&lt;/p&gt;","feedback":"&lt;p&gt;La posición de cada cifra determina la forma en la que se lee.&lt;/p&gt;","hint":"&lt;p&gt;La posición de cada cifra determina la forma en la que se lee.&lt;/p&gt;","template":"&lt;p&gt;{{T1}}: novecientos {{response}} y {{T2}}&lt;/p&gt;","seed":{"parameters":[{"name":"Q1","label":null,"min":3,"max":9,"step":1},{"name":"Q2","label":null,"min":1,"max":9,"step":1}],"calculated":[{"name":"T1","label":"{{function}}","function":"900+{{Q1}}*10+{{Q2}}","temp":true},{"name":"T2","label":"{{function}}","function":"Lemonlib.numToWords({{Q2}},'es')","temp":true},{"name":"A1","label":"{{function}}","function":"Lemonlib.numToWords({{Q1}}*10,'es')"}],"uniques":true},"algorithm":{"name":"calculateOperation","template":"Cloze with text"}}</t>
  </si>
  <si>
    <t>T1= 900+{{Q1}}
T3= Lemonlib.numToWords({{Q1}})
A1= "nuevecientos"</t>
  </si>
  <si>
    <t>{"id":"M2-NyO-13a-E-4","stimulus":"&lt;p&gt;Completa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900+{{Q1}}","temp":true},{"name":"T2","label":"{{function}}","function":"Lemonlib.numToWords({{Q1}},'es')","temp":true},{"name":"A1","label":"novecientos","function":""}],"uniques":true},"algorithm":{"name":"calculateOperation","template":"Cloze with text"}}</t>
  </si>
  <si>
    <t>M2-NyO-13b</t>
  </si>
  <si>
    <t>Escribe los números del 900 a 999</t>
  </si>
  <si>
    <t>Completa la frase.</t>
  </si>
  <si>
    <t>Q1-Q3= Min = 900; Max = 999; Step = 1</t>
  </si>
  <si>
    <t>T1 = Lemonlib.numToWords({{Q1}})
group1={{Q1}}*|{{Q2}}|{{Q3}}</t>
  </si>
  <si>
    <t>{"id":"M2-NyO-13b-I-1","stimulus":"&lt;p&gt;Completa la frase.&lt;/p&gt;","template":"&lt;p&gt;El número \"{{T1}}\" se escribe {{response}}.&lt;/p&gt;","hint":"&lt;p&gt;La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T1","label":"{{function}}","function":"Lemonlib.numToWords({{Q1}},'es')","temp":true},{"name":"A1","label":"{{Q1}}","function":"","group":1},{"name":"A2","label":"{{Q2}}","function":"","group":1,"incorrect":true},{"name":"A3","label":"{{Q3}}","function":"","group":1,"incorrect":true}],"uniques":true},"algorithm":{"name":"groupResponses","template":"Cloze with drop down"}}</t>
  </si>
  <si>
    <t>Q1= Min = 900; Max = 999; Step = 1
Q2= Min = 900; Max = 999; Step = 1
Q3= Min = 900; Max = 999; Step = 1</t>
  </si>
  <si>
    <t>T1 = Lemonlib.numToWords({{Q1}})
T2 = Lemonlib.numToWords({{Q2}})
T3 = Lemonlib.numToWords({{Q3}})
A1={{T1}}#{{Q1}}
A2={{T2}}#{{Q2}}
A3={{T3}}#{{Q3}}</t>
  </si>
  <si>
    <t>{"id":"M2-NyO-13b-I-2","stimulus":"&lt;p&gt;Arrastra los números a su lugar correspondiente.&lt;/p&gt;","hint":"&lt;p&gt;La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A1","label":"{{Q1}}","function":"Lemonlib.numToWords({{Q1}},'es')[0].toUpperCase() + Lemonlib.numToWords({{Q1}},'es').slice(1,)"},{"name":"A2","label":"{{Q2}}","function":"Lemonlib.numToWords({{Q2}},'es')[0].toUpperCase() + Lemonlib.numToWords({{Q2}},'es').slice(1,)"},{"name":"A3","label":"{{Q3}}","function":"Lemonlib.numToWords({{Q3}},'es')[0].toUpperCase() + Lemonlib.numToWords({{Q3}},'es').slice(1,)"}],"uniques":true},"algorithm":{"name":"linkOperationResult","template":"Match list","params":{"invert":false}}}</t>
  </si>
  <si>
    <t>Q1= Min = 900; Max = 999; Step = 1</t>
  </si>
  <si>
    <t>{"id":"M2-NyO-13b-E-1","stimulus":"&lt;p&gt;¿Cómo se escribe el número \"{{T1}}”?&lt;/p&gt;","feedback":"&lt;p&gt;La posición de cada cifra determina la forma en la que se lee.&lt;/p&gt;","hint":"&lt;p&gt;La posición de cada cifra determina la forma en la que se lee.&lt;/p&gt;","template":"{{response}}","seed":{"parameters":[{"name":"Q1","label":null,"min":900,"max":999,"step":1}],"calculated":[{"name":"T1","label":null,"function":" Lemonlib.numToWords({{Q1}},'es')","temp":true},{"name":"A1","label":null,"function":"{{Q1}}"}],"uniques":true},"algorithm":{"name":"calculateOperation","params":{"method":"equivLiteral","keyboard":"NUMERICAL"}}}</t>
  </si>
  <si>
    <t>M2-NyO-13c</t>
  </si>
  <si>
    <t>Ordena los números del 900 a 999</t>
  </si>
  <si>
    <t>{"id":"M2-NyO-13c-I-1","stimulus":"&lt;p&gt;Arrastra y ordena de mayor a menor estos números.&lt;/p&gt;","template":"&lt;p style=\"text-align:center;\"&gt;{{response}} &gt; {{response}} &gt; {{response}}&lt;/p&gt;","hint":"&lt;p&gt;Compara los números empezando por la cifra de la izquierda.&lt;/p&gt;","feedback":"&lt;p&gt;Compara los números empezando por la cifra de la izquierda.&lt;/p&gt;","seed":{"parameters":[{"name":"Q1","label":null,"min":900,"max":999,"step":1},{"name":"Q2","label":null,"min":900,"max":999,"step":1},{"name":"Q3","label":null,"min":900,"max":999,"step":1}],"calculated":[{"name":"A1","label":"{{function}}","function":"math.max({{Q1}}, {{Q2}}, {{Q3}})"},{"name":"A2","label":"{{function}}","function":"{{Q1}}+{{Q2}}+{{Q3}}-math.min({{Q1}}, {{Q2}}, {{Q3}})-math.max({{Q1}}, {{Q2}}, {{Q3}})"},{"name":"A3","label":"{{function}}","function":"math.min({{Q1}}, {{Q2}}, {{Q3}})"}],"uniques":true},"algorithm":{"name":"calculateOperation","template":"Cloze with drag &amp; drop","params":{"keyboard":"NUMERICAL"}}}</t>
  </si>
  <si>
    <t>Q1-Q2= Min=900; Max=999; Step=1</t>
  </si>
  <si>
    <t>{
    "id": "M2-NyO-13c-E-1",
    "stimulus": "&lt;p&gt;Escribe los números {{Q1}} y {{Q2}} ordenados de menor a mayor.&lt;/p&gt;",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</si>
  <si>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
    "id": "M2-NyO-13c-E-2",
    "stimulus": "&lt;p&gt;Escribe los números {{Q1}} y {{Q2}} ordenados de mayor a menor.&lt;/p&gt;",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</si>
  <si>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M2-NyO-13d</t>
  </si>
  <si>
    <t>Descompone y compone números naturales del 900 a 999</t>
  </si>
  <si>
    <t>Elige cuál es la descomposición correcta del número {{T1}}.</t>
  </si>
  <si>
    <t>Q1 = Min = 1; Max = 8; Step = 1
Q2 = Min = 1; Max = 8; Step = 1</t>
  </si>
  <si>
    <t>T1 = 900+{{Q1}}*10+{{Q2}}
T2 = {{Q1}}*10
T3 = {{Q2}}*10
T4 = {{Q1}}*100
A1={{T1}} = 900 + {{T2}} + {{Q2}}#*
A2={{T1}} = 900 + {{T3}} + {{Q1}}#
A3={{T1}} = {{T4}} + 90 + {{Q2}}#
A4={{T1}} = {{T4}} + {{T3}} + 9#
A5={{T1}} = 900 + {{T2}} + {{Q1}}#</t>
  </si>
  <si>
    <t>{
    "id": "M2-NyO-13d-I-1",
    "stimulus": "&lt;p&gt;Elige cuál es la descomposición correcta del número {{T1}}.&lt;/p&gt;",
    "hint": "&lt;p&gt;Fíjate en la posición de cada cifra.&lt;/p&gt;",
    "feedback": "&lt;p&gt;Para descomponer un número hay que fijarse en la posición de cada cifra:&lt;/p&gt;&lt;p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t>
  </si>
  <si>
    <t>&lt;p&gt;Usa el ejemplo de modelo para escribir la siguiente descomposición:&lt;/p&gt;&lt;p&gt;9{{Q1}}{{Q2}} = 900 + {{Q1}}0 + {{Q2}}&lt;/p&gt;</t>
  </si>
  <si>
    <t>T1= 900+{{Q3}}*10+{{Q4}}
A1 = 900
A2={{Q3}}*10
A3={{Q4}}</t>
  </si>
  <si>
    <t>{
    "id": "M2-NyO-13d-E-1",
    "stimulus": "&lt;p&gt;Usa este ejemplo de modelo para escribir la siguiente descomposición:&lt;/p&gt;&lt;p style=\"display:flex; justify-content:center;\"&gt;9{{Q1}}{{Q2}} = 900 + {{Q1}}0 + {{Q2}}&lt;/p&gt;",
    "feedback": "&lt;p&gt;Para descomponer un número hay que fijarse en la posición de cada cifra:&lt;/p&gt;&lt;p style=\"text-align: center\"&gt;&lt;span style=\"color: #2C9CDC\"&gt;9&lt;/span&gt;&lt;span style=\"color: #E3360C\"&gt;{{Q3}}&lt;/span&gt;&lt;span style=\"color: #2CC133\"&gt;{{Q4}}&lt;/span&gt; = &lt;span style=\"color: #2C9CDC\"&gt;900&lt;/span&gt;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"{{Q3}}*10"
            },
            {
                "name": "A3",
                "label": null,
                "function": "{{Q4}}"
            }
        ],
        "uniques": true
    },
    "algorithm": {
        "name": "calculateOperation",
        "params": {
            "method": "equivLiteral",
            "keyboard": "NUMERICAL"
        }
    }
}</t>
  </si>
  <si>
    <t>M2-NyO-14a</t>
  </si>
  <si>
    <t>Descompone y compone números naturales menores que 1000</t>
  </si>
  <si>
    <t>Señala la descomposición correcta.
{{Q2}}{{Q3}}{{Q4}} = {{T2}} + {{T3}} + {{Q4}}*
{{Q6}}{{Q7}}0 = {{T6}} + {{T7}}*
{{Q9}}{{Q10}}{{Q1}} = {{T9}} + {{T10}} + {{Q1}}*
{{Q4}}{{Q6}}{{Q8}} = {{T12}} + {{T13}} + {{Q8}}*
{{Q7}}{{Q5}}{{Q3}} = {{T16}} + {{T17}} + {{T18}}
{{Q2}}{{Q3}}{{Q5}} ={{T20}} + {{T21}} + {{T22}}
(3 opciones, 1 correcta)</t>
  </si>
  <si>
    <t>No</t>
  </si>
  <si>
    <t>Q1-Q10= Min = 1; Max = 9; Step = 1</t>
  </si>
  <si>
    <t>T2 = {{Q2}*100
T3 = {{Q3}}*10
T6 = {{Q6}}*100
T7 = {{Q7}}*10
T9 = {{Q9}}*100
T10 = {{Q10}}*10
T11 = {{Q2}}*100
T12 = {{Q4}}*100
T13 = {{Q6}}*10
T16 = {{Q7}}*10
T17 = {{Q5}}*100
T18 = {{Q3}}*10
T20 = {{Q2}}*10
T21 = {{Q3}}*100
T22 = {{Q5}}*10</t>
  </si>
  <si>
    <t>&lt;p&gt;Para descomponer el número, expresa las centenas y decenas como unidades.&lt;/p&gt;</t>
  </si>
  <si>
    <t>&lt;p&gt;Para descomponer el número, expresa las centenas y decenas como unidades.&lt;/p&gt;
A5={{Q7}}{{Q5}}{{Q3}} = {{T26}} + {{T27}} + {{Q3}}
A6={{Q2}}{{Q3}}{{Q5}} ={{T29}} + {{T30}} + {{Q5}}</t>
  </si>
  <si>
    <t>T26 = {{Q7}}*100
T27 = {{Q5}}*10
T29 = {{Q2}}*100
T30 = {{Q3}}*10</t>
  </si>
  <si>
    <t>{
    "id": "M2-NyO-14a-I-1",
    "stimulus": "&lt;p&gt;Haz clic en la descomposición correcta.&lt;/p&gt;",
    "feedback": "&lt;p&gt;Para descomponer un número hay que fijarse en la posición de cada cifra:&lt;/p&gt;&lt;p style=\"text-align: center\"&gt;&lt;span style=\"color: #2C9CDC\"&gt;{{Q1}}&lt;/span&gt;&lt;span style=\"color: #E3360C\"&gt;{{Q2}}&lt;/span&gt;&lt;span style=\"color: #2CC133\"&gt;{{Q3}}&lt;/span&gt; = &lt;span style=\"color: #2C9CDC\"&gt;{{Q1}}00&lt;/span&gt; + &lt;span style=\"color: #E3360C\"&gt;{{Q2}}0&lt;/span&gt; + &lt;span style=\"color: #2CC133\"&gt;{{Q3}}&lt;/span&gt;&lt;/p&gt;",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"{{Q1}}{{Q2}}{{Q3}} = {{Q1}}00 + {{Q2}}0 + {{Q3}}"
            },
            {
                "name": "A2",
                "label": "{{Q4}}{{Q5}}{{Q6}} = {{Q4}}0 + {{Q5}}00 + {{Q6}}0",
                "incorrect": true,
                "feedback": "&lt;p&gt;En realidad, la descomposición es:&lt;/p&gt;&lt;p style=\"text-align: center\"&gt;{{Q4}}{{Q5}}{{Q6}} = {{Q4}}00 + {{Q5}}0 + {{Q6}}&lt;/p&gt;"
            },
            {
                "name": "A3",
                "label": "{{Q7}}{{Q8}}{{Q9}} = {{Q7}} + {{Q8}} + {{Q9}}",
                "incorrect": true,
                "feedback": "&lt;p&gt;En realidad, la descomposición es:&lt;/p&gt;&lt;p style=\"text-align: center\"&gt;{{Q7}}{{Q8}}{{Q9}} = {{Q7}}00 + {{Q8}}0 + {{Q9}}&lt;/p&gt;"
            },
            {
                "name": "A4",
                "label": "{{Q1}}{{Q3}}{{Q5}} = {{Q4}}00 + {{Q3}}0 + {{Q5}}",
                "incorrect": true,
                "feedback": "&lt;p&gt;En realidad, la descomposición es:&lt;/p&gt;&lt;p style=\"text-align: center\"&gt;{{Q1}}{{Q3}}{{Q5}} = {{Q1}}00 + {{Q3}}0 + {{Q5}}&lt;/p&gt;"
            },
            {
                "name": "A5",
                "label": "{{Q2}}{{Q6}}{{Q9}} = {{Q2}}0 + {{Q6}}0 + {{Q9}}",
                "incorrect": true,
                "feedback": "&lt;p&gt;En realidad, la descomposición es:&lt;/p&gt;&lt;p style=\"text-align: center\"&gt;{{Q2}}{{Q6}}{{Q9}} = {{Q2}}00 + {{Q6}}0 + {{Q9}}&lt;/p&gt;"
            }
        ],
        "uniques": true
    },
    "algorithm": {
        "name": "trueFalse",
        "template": "Multiple choice – standard",
        "params": {
            "countCorrect": 1,
            "countIncorrect": 2,
            "showCheckIcon": false,
            "columns": 3
        }
    }
}</t>
  </si>
  <si>
    <t>&lt;p&gt;Usa el ejemplo de modelo para escribir la siguiente descomposición.&lt;/p&gt;&lt;p&gt;1{{Q1}}{{Q2}}{{Q3}} = 1 000 + {{Q1}}00 + {{Q2}}0 + {{Q3}}&lt;/p&gt;</t>
  </si>
  <si>
    <t>{{T1}} = {{A1}} + {{A2}} + {{A3}} + {{A4}}</t>
  </si>
  <si>
    <t>Q1= Min=1; Max=9; Step=1
Q2= Min=1; Max=9; Step=1
Q3= Min=1; Max=9; Step=1
Q4= Min=1; Max=9; Step=1
Q5= Min=1; Max=9; Step=1
Q6= Min=1; Max=9; Step=1
Q7= Min=1; Max=9; Step=1</t>
  </si>
  <si>
    <t>T1 = {{Q4}}*1000+{{Q5}}*100+{{Q6}}*10+{{Q7}}
A1 = {{Q4}}*1000
A2 = {{Q5}}*100
A3 = {{Q6}}*10
A4 = {{Q7}}</t>
  </si>
  <si>
    <t>{
    "id": "M2-NyO-14a-E-1",
    "stimulus": "&lt;p&gt;Usa el ejemplo de modelo para escribir la siguiente descomposición.&lt;/p&gt;&lt;p style=\"text-align: center\"&gt;{{Q1}}{{Q2}}{{Q3}} = {{Q1}}00 + {{Q2}}0 + {{Q3}}&lt;/p&gt;",
    "feedback": "&lt;p&gt;Para descomponer un número hay que fijarse en la posición de cada cifra:&lt;/p&gt;&lt;p style=\"text-align: center\"&gt;&lt;span style=\"color: #2C9CDC\"&gt;{{Q5}}&lt;/span&gt;&lt;span style=\"color: #E3360C\"&gt;{{Q6}}&lt;/span&gt;&lt;span style=\"color: #2CC133\"&gt;{{Q7}}&lt;/span&gt; = &lt;span style=\"color: #2C9CDC\"&gt;{{Q5}}00&lt;/span&gt; + &lt;span style=\"color: #E3360C\"&gt;{{Q6}}0&lt;/span&gt; + &lt;span style=\"color: #2CC133\"&gt;{{Q7}}&lt;/span&gt;&lt;/p&gt;",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"Q5",
                "label": null,
                "min": 1,
                "max": 9,
                "step": 1
            },
            {
                "name": "Q6",
                "label": null,
                "min": 1,
                "max": 9,
                "step": 1
            },
            {
                "name": "Q7",
                "label": null,
                "min": 1,
                "max": 9,
                "step": 1
            }
        ],
        "calculated": [
            {
                "name": "T1",
                "label": null,
                "function": "{{Q5}}*100+{{Q6}}*10+{{Q7}}",
                "temp": true
            },
            {
                "name": "A2",
                "label": null,
                "function": "{{Q5}}*100"
            },
            {
                "name": "A3",
                "label": null,
                "function": "{{Q6}}*10"
            },
            {
                "name": "A4",
                "label": null,
                "function": "{{Q7}}"
            }
        ],
        "uniques": true
    },
    "algorithm": {
        "name": "calculateOperation",
        "params": {
            "method": "equivLiteral",
            "keyboard": "NUMERICAL"
        }
    }
}</t>
  </si>
  <si>
    <t>M2-NyO-15a</t>
  </si>
  <si>
    <t>Utiliza los números ordinales del 1º al 20º en contextos reales</t>
  </si>
  <si>
    <t>{{Q1}}.º: {{A1}}</t>
  </si>
  <si>
    <t>Q1 = Min = 1; Max = 20; Step = 1
Q2 = Min = 1; Max = 20; Step = 1
Q3 = Min = 1; Max = 20; Step = 1</t>
  </si>
  <si>
    <t>A1= Lemonlib.numToOrdinal({{Q1}}, 'es')
A2= Lemonlib.numToOrdinal({{Q2}}, 'es')
A3= Lemonlib.numToOrdinal({{Q3}}, 'es')</t>
  </si>
  <si>
    <t>Los números ordinales indican la posición que ocupa algo de forma ordenada.</t>
  </si>
  <si>
    <t>{
    "id": "M2-NyO-15a-I-1",
    "stimulus": "&lt;p&gt;Arrastra cómo se lee este número.&lt;/p&gt;",
    "template": "&lt;p&gt;{{Q1}}.º: {{response}}&lt;/p&gt;",
    "hint": "&lt;p&gt;Los números ordinales se leen así:&lt;/p&gt;&lt;p style=\"text-align: center\"&gt;1.º: primero&lt;/p&gt;&lt;p style=\"text-align: center\"&gt;2.º: segundo&lt;/p&gt;&lt;p style=\"text-align: center\"&gt;3.º: tercero&lt;/p&gt;&lt;p style=\"text-align: center\"&gt;...&lt;/p&gt;",
    "feedback": "&lt;p&gt;Los números ordinales se leen así:&lt;/p&gt;&lt;p style=\"text-align: center\"&gt;1.º: primero&lt;/p&gt;&lt;p style=\"text-align: center\"&gt;2.º: segundo&lt;/p&gt;&lt;p style=\"text-align: center\"&gt;3.º: tercero&lt;/p&gt;&lt;p style=\"text-align: center\"&gt;...&lt;/p&gt;",
    "seed": {
        "parameters": [
            {
                "name": "Q1",
                "label": null,
                "min": 1,
                "max": 20,
                "step": 1
            },
            {
                "name": "Q2",
                "label": null,
                "min": 1,
                "max": 20,
                "step": 1
            },
            {
                "name": "Q3",
                "label": null,
                "min": 1,
                "max": 20,
                "step": 1
            }
        ],
        "calculated": [
            {
                "name": "A1",
                "label": "{{function}}",
                "function": "Lemonlib.numToOrdinal({{Q1}}, 'es')"
            },
            {
                "name": "A2",
                "label": "{{function}}",
                "function": "Lemonlib.numToOrdinal({{Q2}}, 'es')",
                "incorrect": true
            },
            {
                "name": "A2",
                "label": "{{function}}",
                "function": "Lemonlib.numToOrdinal({{Q3}}, 'es')",
                "incorrect": true
            }
        ],
        "uniques": true
    },
    "algorithm": {
        "name": "calculateOperation",
        "template": "Cloze with drag &amp; drop",
        "params": {
            "keyboard": "NUMERICAL"
        }
    }
}</t>
  </si>
  <si>
    <t>Selecciona la afirmación correcta.
IMAGEN M2-NyO-15a-1
La niña con camiseta roja está la 5.ª.*
El niño con camiseta amarilla está el 1.º.*
La señora del vestido azul está la 3.ª.*
El señor de sombrero está el 5.º.
La señora del bolso marrón está la 1.ª.
El señor con chaqueta está el 3.º.
La niña con camiseta roja está la 2.ª.
El niño con camiseta amarilla está el 5.º.
La señora del vestido azul está la 2.ª.
(Se ven tres)</t>
  </si>
  <si>
    <r>
      <rPr>
        <rFont val="Calibri"/>
        <color theme="1"/>
        <sz val="12.0"/>
      </rPr>
      <t>&lt;p&gt;Los números ordinales indican la posición que ocupa algo de forma ordenada.&lt;/p&gt;</t>
    </r>
    <r>
      <rPr>
        <rFont val="Calibri"/>
        <color rgb="FF1155CC"/>
        <sz val="12.0"/>
        <u/>
      </rPr>
      <t xml:space="preserve">
</t>
    </r>
    <r>
      <rPr>
        <rFont val="Calibri"/>
        <color theme="1"/>
        <sz val="12.0"/>
      </rPr>
      <t xml:space="preserve">
A4 =&lt;p&gt;El señor con sombrero está en la 2.ª posición.&lt;/p&gt;
A5 =&lt;p&gt;La señora del bolso marrón está en la 4.ª posición.&lt;/p&gt;
A6 =&lt;p&gt;El señor de camisa está está en la 6.ª posición.&lt;/p&gt;
A7 =&lt;p&gt;La niña con camiseta roja está en la 5.ª posición.&lt;/p&gt;
A8 =&lt;p&gt;El niño con camiseta amarilla está en la 1.ª posición.&lt;/p&gt;
A9 =&lt;p&gt;La señora del vestido azul está en la 3.ª posición.&lt;/p&gt;</t>
    </r>
  </si>
  <si>
    <t>{
    "id": "M2-NyO-15a-E-1",
    "stimulus": "&lt;p&gt;¿Qué puesto tienen estas personas en la cola? Selecciona la afirmación correcta.&lt;/p&gt;&lt;div style=\"display:flex; justify-content:center;\"&gt;&lt;img src=\"https://blueberry-assets.oneclick.es/M2_NyO_15a_1.svg\" width=\"600\"&gt;&lt;/img&gt;&lt;/div&gt;",
    "hint": "&lt;p&gt;Los números ordinales indican la posición que ocupa algo de forma ordenada.&lt;/p&gt;",
    "feedback": "&lt;p&gt;Los números ordinales indican la posición que ocupa algo de forma ordenada.&lt;/p&gt;",
    "seed": {
        "parameters": [],
        "calculated": [
            {
                "name": "A1",
                "label": "La niña es la 5.ª."
            },
            {
                "name": "A2",
                "label": "El niño es el 1.º."
            },
            {
                "name": "A3",
                "label": "La mujer del vestido azul es la 3.ª."
            },
            {
                "name": "A4",
                "label": "El hombre del sombrero es el 5.º.",
                "feedback": "&lt;p&gt;El hombre con sombrero está en el 2.º puesto.&lt;/p&gt;",
                "incorrect": true
            },
            {
                "name": "A5",
                "label": "La señora del bolso marrón es la 1.ª.",
                "incorrect": true,
                "feedback": "&lt;p&gt;La señora con el bolso marrón está en el 4.º puesto.&lt;/p&gt;"
            },
            {
                "name": "A6",
                "label": "El hombre de camisa con flores es el 3.º.",
                "incorrect": true,
                "feedback": "&lt;p&gt;El hombre con una camisa de flores está en el 6.º puesto.&lt;/p&gt;"
            },
            {
                "name": "A7",
                "label": "La niña es la 2.ª.",
                "incorrect": true,
                "feedback": "&lt;p&gt;La niña está en el 5.º puesto.&lt;/p&gt;"
            },
            {
                "name": "A8",
                "label": "El niño es el 5.º.",
                "incorrect": true,
                "feedback": "&lt;p&gt;El niño está en el 1.º puesto.&lt;/p&gt;"
            },
            {
                "name": "A9",
                "label": "La mujer del vestido azul es la 2.ª.",
                "incorrect": true,
                "feedback": "&lt;p&gt;La mujer con el vestido azul está en el 3.º puesto.&lt;/p&gt;"
            }
        ],
        "uniques": true
    },
    "algorithm": {
        "name": "trueFalse",
        "template": "Multiple choice – standard",
        "params": {
            "countCorrect": 1,
            "countIncorrect": 2,
            "showCheckIcon": true
        }
    }
}</t>
  </si>
  <si>
    <t>Selecciona la afirmación correcta.
IMAGEN M2-NyO-15a-2</t>
  </si>
  <si>
    <t>A1=El señor de sombrero está el 1.º.#*
A2=La señora del bolso marrón está la 2.ª.#*
A3=El señor con chaqueta está el 3.º.#*
A4=La señora del vestido azul está la 4.ª.#*
A5=El niño con camiseta amarilla está el 5.º.#*
A6=La niña con camiseta roja está la 6.ª.#*
A7=El señor de sombrero está el 5.º.#|&lt;p&gt;El señor con sombrero está en la 1.ª posición.&lt;/p&gt;
A8=La señora del bolso marrón está la 1.ª.#|&lt;p&gt;La señora del bolso marrón está en la 2.ª posición.&lt;/p&gt;
A9=El señor con chaqueta está el 4.º.#|&lt;p&gt;El señor con chaqueta está está en la 3.ª posición.&lt;/p&gt;
A10=La señora del vestido azul está la 2.ª.#|&lt;p&gt;La señora del vestido azul está en la 4.ª posición.&lt;/p&gt;
A11=El niño con camiseta amarilla está el 6.º.#|&lt;p&gt;El niño con camiseta amarilla está en la 5.ª posición.&lt;/p&gt;
A12=La niña con camiseta roja está la 3.ª.#|&lt;p&gt;La niña con camiseta roja está en la 6.ª posición.&lt;/p&gt;</t>
  </si>
  <si>
    <t>&lt;p&gt;Los números ordinales indican la posición que ocupa algo de forma ordenada.&lt;/p&gt;</t>
  </si>
  <si>
    <t>{
    "id": "M2-NyO-15a-E-2",
    "stimulus": "&lt;p&gt;¿Qué puesto tienen estas personas en la cola? Selecciona la afirmación correcta.&lt;/p&gt;&lt;div style=\"display:flex; justify-content:center;\"&gt;&lt;img src=\"https://blueberry-assets.oneclick.es/M2_NyO_15a_2.svg\" width=\"600\"&gt;&lt;/img&gt;&lt;/div&gt;",
    "hint": "Los números ordinales indican la posición que ocupa algo de forma ordenada.",
    "feedback": "&lt;p&gt;Los números ordinales indican la posición que ocupa algo de forma ordenada.&lt;/p&gt;",
    "seed": {
        "parameters": [],
        "calculated": [
            {
                "name": "A1",
                "label": "El hombre del sombrero es el 1.º.",
                "function": ""
            },
            {
                "name": "A2",
                "label": "La mujer del bolso marrón es la 2.ª.",
                "function": ""
            },
            {
                "name": "A3",
                "label": "El hombre de camisa con flores es el 3.º.",
                "function": ""
            },
            {
                "name": "A4",
                "label": "La mujer del vestido azul es la 4.ª.",
                "function": ""
            },
            {
                "name": "A5",
                "label": "El niño es el 5.º.",
                "function": ""
            },
            {
                "name": "A6",
                "label": "La niña es la 6.ª.",
                "function": ""
            },
            {
                "name": "A7",
                "label": "El hombre del sombrero es el 5.º.",
                "function": "",
                "incorrect": true,
                "feedback": "&lt;p&gt;El hombre con sombrero está en la 1.ª posición.&lt;/p&gt;"
            },
            {
                "name": "A8",
                "label": "La mujer del bolso marrón es la 1.ª.",
                "function": "",
                "incorrect": true,
                "feedback": "&lt;p&gt;La mujer con el bolso marrón está en la 2.ª posición.&lt;/p&gt;"
            },
            {
                "name": "A9",
                "label": "El hombre de camisa con flores es el 4.º.",
                "function": "",
                "incorrect": true,
                "feedback": "&lt;p&gt;El hombre con una camisa de flores está está en la 3.ª posición.&lt;/p&gt;"
            },
            {
                "name": "A10",
                "label": "La mujer del vestido azul es la 2.ª.",
                "function": "",
                "incorrect": true,
                "feedback": "&lt;p&gt;La mujer con el vestido azul está en la 4.ª posición.&lt;/p&gt;"
            },
            {
                "name": "A11",
                "label": "El niño es el 6.º.",
                "function": "",
                "incorrect": true,
                "feedback": "&lt;p&gt;El niño está en la 5.ª posición.&lt;/p&gt;"
            },
            {
                "name": "A12",
                "label": "La niña es la 3.ª.",
                "function": "",
                "incorrect": true,
                "feedback": "&lt;p&gt;La niña está en la 6.ª posición.&lt;/p&gt;"
            }
        ],
        "uniques": true
    },
    "algorithm": {
        "name": "trueFalse",
        "template": "Multiple choice – standard",
        "params": {
            "countCorrect": 1,
            "countIncorrect": 2,
            "showCheckIcon": true
        }
    }
}</t>
  </si>
  <si>
    <t>Selecciona la afirmación correcta.
IMAGEN M2-NyO-15a-3</t>
  </si>
  <si>
    <t>A1=La señora del vestido azul está la 1.ª.#*
A2=La niña con camiseta roja está la 2.ª.#*
A3=El señor de sombrero está el 3.º.#*
A4=El señor con chaqueta está el 4.º.#*
A5=La señora del bolso marrón está la 5.ª.#*
A6=El niño con camiseta amarilla está el 6.º.#*
A7=La señora del vestido azul está la 5.ª.#|&lt;p&gt;La señora del vestido azul está en la 1.ª posición.&lt;/p&gt;
A8=La niña con camiseta roja está la 6.ª.#|&lt;p&gt;La niña con camiseta roja está en la 2.ª posición.&lt;/p&gt;
A9=El señor de sombrero está el 2.º.#|&lt;p&gt;El señor con sombrero está en la 3.ª posición.&lt;/p&gt;
A10=El señor con chaqueta está el 1.º.#|&lt;p&gt;El señor con chaqueta está está en la 4.ª posición.&lt;/p&gt;
A11=La señora del bolso marrón está la 4.ª.#|&lt;p&gt;La señora del bolso marrón está en la 5.ª posición.&lt;/p&gt;
A12=El niño con camiseta amarilla está el 3.º.#|&lt;p&gt;El niño con camiseta amarilla está en la 6.ª posición.&lt;/p&gt;</t>
  </si>
  <si>
    <t>{
    "id": "M2-NyO-15a-E-3",
    "stimulus": "&lt;p&gt;¿Qué puesto tienen estas personas en la cola? Selecciona la afirmación correcta.&lt;/p&gt;&lt;div style=\"display:flex; justify-content:center;\"&gt;&lt;img src=\"https://blueberry-assets.oneclick.es/M2_NyO_15a_3.svg\" width=\"600\"&gt;&lt;/img&gt;&lt;/div&gt;",
    "hint": "Los números ordinales indican la posición que ocupa algo de forma ordenada.",
    "feedback": "&lt;p&gt;Los números ordinales indican la posición que ocupa algo de forma ordenada.&lt;/p&gt;",
    "seed": {
        "parameters": [],
        "calculated": [
            {
                "name": "A1",
                "label": "La mujer del vestido azul es la 1.ª.",
                "function": ""
            },
            {
                "name": "A2",
                "label": "La niña es la 2.ª.",
                "function": ""
            },
            {
                "name": "A3",
                "label": "El hombre de sombrero es el 3.º.",
                "function": ""
            },
            {
                "name": "A4",
                "label": "El hombre de camisa con flores es el 4.º.",
                "function": ""
            },
            {
                "name": "A5",
                "label": "La mujer del bolso marrón es la 5.ª.",
                "function": ""
            },
            {
                "name": "A6",
                "label": "El niño es el 6.º.",
                "function": ""
            },
            {
                "name": "A7",
                "label": "La mujer del vestido azul es la 5.ª.",
                "function": "",
                "incorrect": true,
                "feedback": "&lt;p&gt;La mujer del vestido azul está en la 1.ª posición.&lt;/p&gt;"
            },
            {
                "name": "A8",
                "label": "La niña es la 6.ª.",
                "function": "",
                "incorrect": true,
                "feedback": "&lt;p&gt;La niña está en la 2.ª posición.&lt;/p&gt;"
            },
            {
                "name": "A9",
                "label": "El hombre de sombrero es el 2.º.",
                "function": "",
                "incorrect": true,
                "feedback": "&lt;p&gt;El hombre con sombrero está en la 3.ª posición.&lt;/p&gt;"
            },
            {
                "name": "A10",
                "label": "El hombre de camisa con flores es el 1.º.",
                "function": "",
                "incorrect": true,
                "feedback": "&lt;p&gt;El hombre de camisa con flores está en la 4.ª posición.&lt;/p&gt;"
            },
            {
                "name": "A11",
                "label": "La mujer del bolso marrón es la 4.ª.",
                "function": "",
                "incorrect": true,
                "feedback": "&lt;p&gt;La mujer del bolso marrón está en la 5.ª posición.&lt;/p&gt;"
            },
            {
                "name": "A12",
                "label": "El niño es el 3.º.",
                "function": "",
                "incorrect": true,
                "feedback": "&lt;p&gt;El niño está en la 6.ª posición.&lt;/p&gt;"
            }
        ],
        "uniques": true
    },
    "algorithm": {
        "name": "trueFalse",
        "template": "Multiple choice – standard",
        "params": {
            "countCorrect": 1,
            "countIncorrect": 2,
            "showCheckIcon": true
        }
    }
}</t>
  </si>
  <si>
    <t>M2-NyO-16a</t>
  </si>
  <si>
    <t>Identifica números pares e impares en una lista de números menores que 99</t>
  </si>
  <si>
    <t>Selecciona el número par.</t>
  </si>
  <si>
    <t>Q1= Min = 2; Max = 98; Step = 2
Q2= Min = 2; Max = 98; Step = 2
Q3= Min = 2; Max = 98; Step = 2
Q4= Min = 1; Max = 99; Step = 2
Q5= Min = 1; Max = 99; Step = 2
Q6= Min = 1; Max = 99; Step = 2</t>
  </si>
  <si>
    <t>A1={{Q1}}*
A2={{Q2}}*
A3={{Q3}}*
A4={{Q4}}
A5={{Q5}}
A6={{Q6}}</t>
  </si>
  <si>
    <t>&lt;p&gt;Los números &lt;b&gt;pares&lt;/b&gt; terminan en 0, 2, 4, 6 y 8.&lt;/p&gt;&lt;p&gt;Los número &lt;b&gt;impares&lt;/b&gt; terminan en 1, 3, 5, 7 y 9.&lt;/p&gt;</t>
  </si>
  <si>
    <t>{
    "id": "M2-NyO-16a-I-1",
    "stimulus": "&lt;p&gt;Selecciona el número par.&lt;/p&gt;",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</si>
  <si>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Selecciona el número impar.</t>
  </si>
  <si>
    <t>Q1= Min = 2; Max = 98; Step = 2
Q2= Min = 2; Max = 98; Step = 2
Q3= Min = 2; Max = 98; Step = 2
Q4= Min = 1; Max = 99; Step = 2
Q5= Min = 1; Max = 99; Step = 2
Q6= Min = 1; Max = 99; Step = 2</t>
  </si>
  <si>
    <t>A1={{Q1}}
A2={{Q2}}
A3={{Q3}}
A4={{Q4}}*
A5={{Q5}}*
A6={{Q6}}*</t>
  </si>
  <si>
    <t>{
    "id": "M2-NyO-16a-I-2",
    "stimulus": "&lt;p&gt;Selecciona el número impar.&lt;/p&gt;",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</si>
  <si>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El número {{Q1}} es {{grupo1}}.</t>
  </si>
  <si>
    <t>Q1= Min = 1; Max = 99; Step = 2</t>
  </si>
  <si>
    <t>grupo1=impar*|par</t>
  </si>
  <si>
    <t>{"id":"M2-NyO-16a-E-1","stimulus":"&lt;p&gt;Completa la frase.&lt;/p&gt;","template":"&lt;p&gt;El número {{Q1}} es {{response}}.&lt;/p&gt;","hint":"&lt;p&gt;Los números &lt;b&gt;pares&lt;/b&gt; terminan en 0, 2, 4, 6 y 8.&lt;/p&gt;&lt;p&gt;Los número &lt;b&gt;impares&lt;/b&gt; terminan en 1, 3, 5, 7 y 9.&lt;/p&gt;","feedback":"&lt;p&gt;Los números &lt;b&gt;pares&lt;/b&gt; terminan en 0, 2, 4, 6 y 8.&lt;/p&gt;&lt;p&gt;Los número &lt;b&gt;impares&lt;/b&gt; terminan en 1, 3, 5, 7 y 9.&lt;/p&gt;","seed":{"parameters":[{"name":"Q1","label":null,"min":1,"max":99,"step":2}],"calculated":[{"name":"A1","label":"impar","function":"","group":1},{"name":"A2","label":"par","function":"","group":1,"incorrect":true}],"uniques":true},"algorithm":{"name":"groupResponses","template":"Cloze with drop down"}}</t>
  </si>
  <si>
    <t>Q1= Min = 2; Max = 98; Step = 2</t>
  </si>
  <si>
    <t>grupo1=par*|impar</t>
  </si>
  <si>
    <t>{
    "id": "M2-NyO-16a-E-2",
    "stimulus": "&lt;p&gt;Completa la frase.&lt;/p&gt;",
    "template": "&lt;p&gt;El número {{Q1}} es {{response}}.&lt;/p&gt;",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2,
                "max": 98,
                "step": 2
            }
        ],
        "calculated": [
            {
                "name": "A1",
                "label": "{{function}}",
                "function": "par",
                "group": 1
            },
            {
                "name": "A2",
                "label": "{{function}}",
                "function": "impar",
                "group": 1,
                "incorrect": true
            }
        ],
        "uniques": true
    },
    "algorithm": {
        "name": "groupResponses",
        "template": "Cloze with drop down"
    }
}</t>
  </si>
  <si>
    <t>M2-NyO-17a</t>
  </si>
  <si>
    <t>Identifica la decena más próxima a un número dado de 2 cifras</t>
  </si>
  <si>
    <t>Arrastra la respuesta correcta.</t>
  </si>
  <si>
    <t>&lt;p&gt;{{T1}} está entre {{T2}} y {{T3}}.&lt;/p&gt;&lt;p&gt;La decena más cercana es {{A1}}.&lt;/p&gt;</t>
  </si>
  <si>
    <t>Q1= Min = 2; Max = 9; Step = 1
Q2= Min = 2; Max = 9; Step = 1
Q3= Min = 2; Max = 9; Step = 1
Q4= List= 1, 2, 3, 7, 8, 9</t>
  </si>
  <si>
    <t>T1 = {{Q1}}*10-5+{{Q4}}
T2 = math.floor({{T1}}/10)*10
T3 = math.ceil({{T1}}/10)*10
A1= {{Q1}}0
A2= {{Q2}}0
A3= {{Q3}}0
T4 = {{T1}}-{{T2}}
T5 = {{T3}}-{{T1}}</t>
  </si>
  <si>
    <t>&lt;p&gt;{{T1}} está a &lt;b&gt;{{T4}}&lt;/b&gt; unidades de {{T2}}.&lt;/p&gt;&lt;p&gt;{{T1}} está a &lt;b&gt;{{T5}}&lt;/b&gt; unidades de {{T3}}.&lt;/p&gt;</t>
  </si>
  <si>
    <t>{
    "id": "M2-NyO-17a-I-1",
    "stimulus": "&lt;p&gt;Arrastra la respuesta correcta.&lt;/p&gt;",
    "template": "&lt;p&gt;{{T1}} está entre {{T2}} y {{T3}}.&lt;/p&gt;&lt;p&gt;La decena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"Q2",
                "label": null,
                "min": 2,
                "max": 9,
                "step": 1
            },
            {
                "name": "Q3",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"{{T1}}-{{T2}}",
                "temp": true
            },
            {
                "name": "T5",
                "label": "{{function}}",
                "function": "{{T3}}-{{T1}}",
                "temp": true
            },
            {
                "name": "A1",
                "label": "{{function}}0",
                "function": "{{Q1}}"
            },
            {
                "name": "A2",
                "label": "{{function}}0",
                "function": "{{Q4}} &lt; 5 ? {{Q1}}-1 : {{Q1}}+1",
                "incorrect": true
            }
        ],
        "uniques": true
    },
    "algorithm": {
        "name": "calculateOperation",
        "template": "Cloze with drag &amp; drop",
        "params": {
            "keyboard": "NUMERICAL"
        }
    }
}</t>
  </si>
  <si>
    <t>Q1= Min = 2; Max = 9; Step = 1
Q4= List= 1, 2, 3, 7, 8, 9</t>
  </si>
  <si>
    <t>T1 = {{Q1}}*10-5+{{Q4}}
T2 = math.floor({{T1}}/10)*10
T3 = math.ceil({{T1}}/10)*10
A1= {{Q1}}
T4 = {{T1}}-{{T2}}
T5 = {{T3}}-{{T1}}</t>
  </si>
  <si>
    <t>{
    "id": "M2-NyO-17a-E-1",
    "stimulus": "&lt;p&gt;Completa la siguiente frase.&lt;/p&gt;",
    "template": "&lt;p&gt;{{T1}} está entre {{T2}} y {{T3}}.&lt;/p&gt;&lt;p&gt;La decena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"{{T1}}-{{T2}}",
                "temp": true
            },
            {
                "name": "T5",
                "label": "{{function}}",
                "function": "{{T3}}-{{T1}}",
                "temp": true
            },
            {
                "name": "A1",
                "label": "{{function}}",
                "function": "{{Q1}}0"
            }
        ],
        "uniques": true
    },
    "algorithm": {
        "name": "calculateOperation",
        "params": {
            "method": "equivLiteral",
            "keyboard": "NUMERICAL"
        }
    }
}</t>
  </si>
  <si>
    <t>M2-NyO-17b</t>
  </si>
  <si>
    <t>Identifica la centena más próxima a un número dado de 3 cifras acabado en 0</t>
  </si>
  <si>
    <t>&lt;p&gt;Selecciona la opción correcta para completar la frase:&lt;/p&gt;&lt;p style="text-align :center"&gt;\"El número {{T1}} está entre el {{T2}} y el {{T3}}.&lt;/p&gt;&lt;p style="text-align :center"&gt;La centena más cercana es...".&lt;/p&gt;</t>
  </si>
  <si>
    <t>Q1= Min=200; Max=900; Step=100
Q2 = list = +, -
Q3= Min=2; Max=49; Step=1</t>
  </si>
  <si>
    <t>T1={{Q1}}{{Q2}}{{Q3}}
T2 = math.floor({{T1}}/100)*100
T3 = math.ceil({{T1}}/100)*100
T4 = {{T1}}-{{T2}}
T5 = {{T3}}-{{T1}}
A1={{Q1}}*
A2={{Q1}}{{Q2}}100</t>
  </si>
  <si>
    <t>{
    "id": "M2-NyO-17b-I-1",
    "stimulus": "&lt;p&gt;Selecciona la opción correcta.&lt;/p&gt;",
    "template": "&lt;p&gt;{{T1}} está entre {{T2}} y {{T3}}.&lt;/p&gt;&lt;p&gt;La centena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"name": "A2",
                "label": "{{function}}",
                "function": "{{Q1}}{{Q2}}100",
                "incorrect": true
            }
        ],
        "uniques": true
    },
    "algorithm": {
        "name": "groupResponses",
        "template": "Cloze with drop down"
    }
}</t>
  </si>
  <si>
    <t>Escribe el número que completa la siguiente frase.</t>
  </si>
  <si>
    <t>&lt;p&gt;El número {{T1}} está entre el {{T2}} y el {{T3}}.&lt;/p&gt;&lt;p&gt;La centena más cercana es {{A1}}.&lt;/p&gt;</t>
  </si>
  <si>
    <t>Q1= Min=200; Max=900; Step=100
Q2 = list = "+", "-"
Q3= Min=2; Max=49; Step=1</t>
  </si>
  <si>
    <t>T1={{Q1}}{{Q2}}{{Q3}}
T2 = math.floor({{T1}}/100)*100
T3 = math.ceil({{T1}}/100)*100
T4 = {{T1}}-{{T2}}
T5 = {{T3}}-{{T1}}
A1 = {{Q1}}</t>
  </si>
  <si>
    <t>{
    "id": "M2-NyO-17b-E-1",
    "stimulus": "&lt;p&gt;Completa la siguiente oración.&lt;/p&gt;",
    "template": "&lt;p&gt;{{T1}} está entre {{T2}} y {{T3}}.&lt;/p&gt;&lt;p&gt;La centena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"uniques": true
    },
    "algorithm": {
        "name": "calculateOperation",
        "params": {
            "method": "equivLiteral",
            "keyboard": "NUMERICAL"
        }
    }
}</t>
  </si>
  <si>
    <t>M2-NyO-18a</t>
  </si>
  <si>
    <t>Identifica números representados en la recta numérica</t>
  </si>
  <si>
    <t>Coloca estos números en la recta numérica.
(Recta numérica: comienza en 120. Se ubican 21 unidades, de 10 en 10. Se deben ubicar 3 números)</t>
  </si>
  <si>
    <t>Number line</t>
  </si>
  <si>
    <t>&lt;p&gt;A cada número le corresponde una posición en la recta numérica.&lt;/p&gt;</t>
  </si>
  <si>
    <t>{"id":"M2-NyO-18a-I-1","stimulus":"&lt;p&gt;Coloca estos números en la recta numérica.&lt;/p&gt;","feedback":"&lt;p&gt;A cada número le corresponde una posición en la recta numérica.&lt;/p&gt;","hint":"&lt;p&gt;A cada número le corresponde una posición en la recta numérica.&lt;/p&gt;","algorithm":{"name":"numberline","params":{"min":120,"divisions":21,"distance":1,"numbers":3,"frequency":10}}}</t>
  </si>
  <si>
    <t>Coloca estos números en la recta numérica.
(Recta numérica: comienza en 150. Se ubican 21 unidades, de 10 en 10. Se deben ubicar 3 números)</t>
  </si>
  <si>
    <t>{"id":"M2-NyO-18a-I-2","stimulus":"&lt;p&gt;Coloca estos números en la recta numérica.&lt;/p&gt;","feedback":"&lt;p&gt;A cada número le corresponde una posición en la recta numérica.&lt;/p&gt;","hint":"&lt;p&gt;A cada número le corresponde una posición en la recta numérica.&lt;/p&gt;","algorithm":{"name":"numberline","params":{"min":150,"divisions":21,"distance":1,"numbers":3,"frequency":10}}}</t>
  </si>
  <si>
    <t>Coloca estos números en la recta numérica.
(Recta numérica: comienza en 180. Se ubican 21 unidades, de 10 en 10. Se deben ubicar 3 números)</t>
  </si>
  <si>
    <t>{"id":"M2-NyO-18a-I-3","stimulus":"&lt;p&gt;Coloca estos números en la recta numérica.&lt;/p&gt;","feedback":"&lt;p&gt;A cada número le corresponde una posición en la recta numérica.&lt;/p&gt;","hint":"&lt;p&gt;A cada número le corresponde una posición en la recta numérica.&lt;/p&gt;","algorithm":{"name":"numberline","params":{"min":180,"divisions":21,"distance":1,"numbers":3,"frequency":10}}}</t>
  </si>
  <si>
    <t>M2-NyO-19a</t>
  </si>
  <si>
    <t>Registra el resultado de un recuento de objetos</t>
  </si>
  <si>
    <t>&lt;p&gt;¿Cuántos caracoles hay?&lt;/p&gt;&lt;div style=\"display:flex\"&gt;{{T2}}&lt;/div&gt;&lt;div style=\"display:flex\"&gt;{{T1}}&lt;/div&gt;
{{A1}}*
{{A2}}
{{A3}}</t>
  </si>
  <si>
    <t>Q1= Min = 2; Max = 6; Step = 1
Q2= Min = 2; Max = 6; Step = 1
Q3= Min = 2; Max = 6; Step = 1
Q4= Min = 2; Max = 6; Step = 1</t>
  </si>
  <si>
    <t>T1='&lt;img src=\"IMAGEN M2-NyO-19a-1\"&gt;'.repeat({{Q1}})
T2='&lt;img src=\"IMAGEN M2-NyO-19a-2\"&gt;'.repeat({{Q2}})
A1 = {{Q1}}*5+{{Q2}}
A2 = {{Q1}}*5+{{Q3}}
A3 = {{Q1}}*5+{{Q4}}</t>
  </si>
  <si>
    <t>Cuenta los animales.</t>
  </si>
  <si>
    <t>{
    "id": "M2-NyO-19a-I-1",
    "stimulus": "&lt;p&gt;¿Cuántos caracoles ves?&lt;/p&gt;&lt;div style=\"display:flex; flex-wrap: wrap;justify-content:center;\"&gt;{{T2}}&lt;/div&gt;&lt;div style=\"display:flex; flex-wrap: wrap;justify-content:center;\"&gt;{{T1}}&lt;/div&gt;",
    "hint": "&lt;p&gt;Cuenta los caracoles.&lt;/p&gt;",
    "feedback": "&lt;p&gt;Cuenta los caracoles.&lt;/p&gt;",
    "seed": {
        "parameters": [
            {
                "name": "Q1",
                "label": null,
                "list": [
                    2,
                    3,
                    4,
                    5,
                    6
                ]
            },
            {
                "name": "Q2",
                "label": null,
                "list": [
                    2,
                    3,
                    4,
                    5,
                    6
                ]
            },
            {
                "name": "Q3",
                "label": null,
                "list": [
                    2,
                    3,
                    4,
                    5,
                    6
                ]
            },
            {
                "name": "Q4",
                "label": null,
                "list": [
                    2,
                    3,
                    4,
                    5,
                    6
                ]
            }
        ],
        "calculated": [
            {
                "name": "T1",
                "label": "{{function}}",
                "function": "'&lt;img src=\"https://blueberry-assets.oneclick.es/M2_NyO_19a_1.svg\"width=\"150\"&gt;'.repeat({{Q1}})",
                "temp": true
            },
            {
                "name": "T2",
                "label": "{{function}}",
                "function": "'&lt;img src=\"https://blueberry-assets.oneclick.es/M2_NyO_19a_2.svg\"width=\"50\"&gt;'.repeat({{Q2}})",
                "temp": true
            },
            {
                "name": "A1",
                "label": "{{function}}",
                "function": "{{Q1}}*5+{{Q2}}"
            },
            {
                "name": "A2",
                "label": "{{function}}",
                "function": "{{Q1}}*5+{{Q3}}",
                "incorrect": true
            },
            {
                "name": "A3",
                "label": "{{function}}",
                "function": "{{Q1}}*5+{{Q4}}",
                "incorrect": true
            }
        ],
        "uniques": true
    },
    "algorithm": {
        "name": "trueFalse",
        "template": "Multiple choice – standard",
        "params": {
            "countCorrect": 1,
            "countIncorrect": 2,
            "showCheckIcon": false,
            "columns": 3
        }
    }
}</t>
  </si>
  <si>
    <t>&lt;p&gt;¿Cuántos búhos hay?&lt;/p&gt;&lt;div style=\"display:flex\"&gt;{{T2}}&lt;/div&gt;&lt;div style=\"display:flex\"&gt;{{T1}}&lt;/div&gt;
{{A1}}*
{{A2}}
{{A3}}</t>
  </si>
  <si>
    <t>Q1= Min = 2; Max = 6; Step = 1
Q2= Min = 2; Max = 6; Step = 1
Q3= Min = 2; Max = 6; Step = 1
Q4= Min = 2; Max = 6; Step = 1</t>
  </si>
  <si>
    <t>T1='&lt;img src=\"IMAGEN M2-NyO-19a-3\"&gt;'.repeat({{Q1}})
T2='&lt;img src=\"IMAGEN M2-NyO-19a-4\"&gt;'.repeat({{Q2}})
A1 = {{Q1}}*4+{{Q2}}
A2 = {{Q1}}*4+{{Q3}}
A3 = {{Q1}}*4+{{Q4}}</t>
  </si>
  <si>
    <t>{
    "id": "M2-NyO-19a-I-2",
    "stimulus": "&lt;p&gt;¿Cuántos búhos ves?&lt;/p&gt;&lt;/div&gt;&lt;div style=\"display:flex; flex-wrap: wrap;justify-content:center;\"&gt;{{T2}}&lt;/div&gt;&lt;div style=\"display:flex; flex-wrap: wrap;justify-content:center;\"&gt;{{T1}}",
    "hint": "&lt;p&gt;Cuenta los búhos.&lt;/p&gt;",
    "feedback": "&lt;p&gt;Cuenta los búhos.&lt;/p&gt;",
    "seed": {
        "parameters": [
            {
                "name": "Q1",
                "label": null,
                "list": [
                    2,
                    3,
                    4,
                    5,
                    6
                ]
            },
            {
                "name": "Q2",
                "label": null,
                "list": [
                    2,
                    3,
                    4,
                    5,
                    6
                ]
            },
            {
                "name": "Q3",
                "label": null,
                "list": [
                    2,
                    3,
                    4,
                    5,
                    6
                ]
            },
            {
                "name": "Q4",
                "label": null,
                "list": [
                    2,
                    3,
                    4,
                    5,
                    6
                ]
            }
        ],
        "calculated": [
            {
                "name": "T1",
                "label": "{{function}}",
                "function": "'&lt;img src=\"https://blueberry-assets.oneclick.es/M2_NyO_19a_3.svg\"width=\"150\"&gt;'.repeat({{Q1}})",
                "temp": true
            },
            {
                "name": "T2",
                "label": "{{function}}",
                "function": "'&lt;img src=\"https://blueberry-assets.oneclick.es/M2_NyO_19a_4.svg\"width=\"72\"&gt;'.repeat({{Q2}})",
                "temp": true
            },
            {
                "name": "A1",
                "label": "{{function}}",
                "function": "{{Q1}}*4+{{Q2}}"
            },
            {
                "name": "A2",
                "label": "{{function}}",
                "function": "{{Q1}}*4+{{Q3}}",
                "incorrect": true
            },
            {
                "name": "A3",
                "label": "{{function}}",
                "function": "{{Q1}}*4+{{Q4}}",
                "incorrect": true
            }
        ],
        "uniques": true
    },
    "algorithm": {
        "name": "trueFalse",
        "template": "Multiple choice – standard",
        "params": {
            "countCorrect": 1,
            "countIncorrect": 2,
            "showCheckIcon": false,
            "columns": 3
        }
    }
}</t>
  </si>
  <si>
    <t>&lt;p&gt;¿Cuántos ratones hay?&lt;/p&gt;&lt;div style=\"display:flex\"&gt;{{T2}}&lt;/div&gt;&lt;div style=\"display:flex\"&gt;{{T1}}&lt;/div&gt;
{{A1}}*
{{A2}}
{{A3}}</t>
  </si>
  <si>
    <t>T1='&lt;img src=\"IMAGEN M2-NyO-19a-5\"&gt;'.repeat({{Q1}})
T2='&lt;img src=\"IMAGEN M2-NyO-19a-6\"&gt;'.repeat({{Q2}})
A1 = {{Q1}}*3+{{Q2}}
A2 = {{Q1}}*3+{{Q3}}
A3 = {{Q1}}*3+{{Q4}}</t>
  </si>
  <si>
    <t>{
    "id": "M2-NyO-19a-I-3",
    "stimulus": "&lt;p&gt;¿Cuántos ratones ves?&lt;/p&gt;&lt;div style=\"display:flex; flex-wrap: wrap;justify-content:center;\"&gt;{{T2}}&lt;/div&gt;&lt;div style=\"display:flex; flex-wrap: wrap;justify-content:center;\"&gt;{{T1}}&lt;/div&gt;",
    "hint": "&lt;p&gt;Cuenta los ratones.&lt;/p&gt;",
    "feedback": "&lt;p&gt;Cuenta los ratones.&lt;/p&gt;",
    "seed": {
        "parameters": [
            {
                "name": "Q1",
                "label": null,
                "list": [
                    2,
                    3,
                    4,
                    5,
                    6
                ]
            },
            {
                "name": "Q2",
                "label": null,
                "list": [
                    2,
                    3,
                    4,
                    5,
                    6
                ]
            },
            {
                "name": "Q3",
                "label": null,
                "list": [
                    2,
                    3,
                    4,
                    5,
                    6
                ]
            },
            {
                "name": "Q4",
                "label": null,
                "list": [
                    2,
                    3,
                    4,
                    5,
                    6
                ]
            }
        ],
        "calculated": [
            {
                "name": "T1",
                "label": "{{function}}",
                "function": "'&lt;img src=\"https://blueberry-assets.oneclick.es/M2_NyO_19a_5.svg\"width=\"150\"&gt;'.repeat({{Q1}})",
                "temp": true
            },
            {
                "name": "T2",
                "label": "{{function}}",
                "function": "'&lt;img src=\"https://blueberry-assets.oneclick.es/M2_NyO_19a_6.svg\"width=\"97\"&gt;'.repeat({{Q2}})",
                "temp": true
            },
            {
                "name": "A1",
                "label": "{{function}}",
                "function": "{{Q1}}*3+{{Q2}}"
            },
            {
                "name": "A2",
                "label": "{{function}}",
                "function": "{{Q1}}*3+{{Q3}}",
                "incorrect": true
            },
            {
                "name": "A3",
                "label": "{{function}}",
                "function": "{{Q1}}*3+{{Q4}}",
                "incorrect": true
            }
        ],
        "uniques": true
    },
    "algorithm": {
        "name": "trueFalse",
        "template": "Multiple choice – standard",
        "params": {
            "countCorrect": 1,
            "countIncorrect": 2,
            "showCheckIcon": false,
            "columns": 3
        }
    }
}</t>
  </si>
  <si>
    <t>&lt;p&gt;¿Cuántas abejas hay?&lt;/p&gt;&lt;div style=\"display:flex\"&gt;{{T2}}&lt;/div&gt;&lt;div style=\"display:flex\"&gt;{{T1}}&lt;/div&gt;</t>
  </si>
  <si>
    <t>Q1= Min = 2; Max = 6; Step = 1
Q2= Min = 2; Max = 6; Step = 1</t>
  </si>
  <si>
    <t>T1='&lt;img src=\"IMAGEN M2-NyO-19a-7\"&gt;'.repeat({{Q1}})
T2='&lt;img src=\"IMAGEN M2-NyO-19a-8\"&gt;'.repeat({{Q2}})
A1 = {{Q1}}*5+{{Q2}}</t>
  </si>
  <si>
    <t>{
    "id": "M2-NyO-19a-E-1",
    "stimulus": "&lt;p&gt;¿Cuántas abejas ves?&lt;/p&gt;&lt;div style=\"display:flex; flex-wrap: wrap;justify-content:center;\"&gt;{{T2}}&lt;/div&gt;&lt;div style=\"display:flex; flex-wrap: wrap;justify-content:center;\"&gt;{{T1}}&lt;/div&gt;",
    "feedback": "&lt;p&gt;Cuenta las abejas.&lt;/p&gt;",
    "hint": "&lt;p&gt;Cuenta las abejas.&lt;/p&gt;",
    "template": "&lt;p&gt;Hay {{response}} abejas.&lt;/p&gt;",
    "seed": {
        "parameters": [
            {
                "name": "Q1",
                "label": null,
                "min": 2,
                "max": 6,
                "step": 1
            },
            {
                "name": "Q2",
                "label": null,
                "min": 2,
                "max": 6,
                "step": 1
            }
        ],
        "calculated": [
            {
                "name": "A1",
                "label": "{{function}}",
                "function": "{{Q1}}*5+{{Q2}}"
            },
            {
                "name": "T1",
                "label": "{{function}}",
                "function": "'&lt;img src=\"https://blueberry-assets.oneclick.es/M2_NyO_19a_7.svg\"width=\"150\"&gt;'.repeat({{Q1}})",
                "temp": true
            },
            {
                "name": "T2",
                "label": "{{function}}",
                "function": "'&lt;img src=\"https://blueberry-assets.oneclick.es/M2_NyO_19a_8.svg\" width=\"56\"&gt;'.repeat({{Q2}})",
                "temp": true
            }
        ],
        "uniques": true
    },
    "algorithm": {
        "name": "calculateOperation",
        "params": {
            "method": "equivLiteral",
            "keyboard": "NUMERICAL"
        }
    }
}</t>
  </si>
  <si>
    <t>&lt;p&gt;¿Cuántas mariquitas hay?&lt;/p&gt;&lt;div style=\"display:flex\"&gt;{{T2}}&lt;/div&gt;&lt;div style=\"display:flex\"&gt;{{T1}}&lt;/div&gt;</t>
  </si>
  <si>
    <t>Q1= Min = 2; Max = 6; Step = 1
Q2= Min = 2; Max = 6; Step = 1</t>
  </si>
  <si>
    <t>T1='&lt;img src=\"IMAGEN M2-NyO-19a-9\"&gt;'.repeat({{Q1}})
T2='&lt;img src=\"IMAGEN M2-NyO-19a-10\"&gt;'.repeat({{Q2}})
A1 = {{Q1}}*4+{{Q2}}</t>
  </si>
  <si>
    <t>{
    "id": "M2-NyO-19a-E-2",
    "stimulus": "&lt;p&gt;¿Cuántas mariquitas ves?&lt;/p&gt;&lt;div style=\"display:flex; flex-wrap: wrap;justify-content:center;\"&gt;{{T2}}&lt;/div&gt;&lt;div style=\"display:flex; flex-wrap: wrap;justify-content:center;\"&gt;{{T1}}&lt;/div&gt;",
    "feedback": "&lt;p&gt;Cuenta las mariquitas.&lt;/p&gt;",
    "hint": "&lt;p&gt;Cuenta las mariquitas.&lt;/p&gt;",
    "template": "&lt;p&gt;Hay {{response}} mariquitas.&lt;/p&gt;",
    "seed": {
        "parameters": [
            {
                "name": "Q1",
                "label": null,
                "min": 2,
                "max": 6,
                "step": 1
            },
            {
                "name": "Q2",
                "label": null,
                "min": 2,
                "max": 6,
                "step": 1
            }
        ],
        "calculated": [
            {
                "name": "A1",
                "label": "{{function}}",
                "function": "{{Q1}}*4+{{Q2}}"
            },
            {
                "name": "T1",
                "label": "{{function}}",
                "function": "'&lt;img src=\"https://blueberry-assets.oneclick.es/M2_NyO_19a_9.svg\"width=\"150\"&gt;'.repeat({{Q1}})",
                "temp": true
            },
            {
                "name": "T2",
                "label": "{{function}}",
                "function": "'&lt;img src=\"https://blueberry-assets.oneclick.es/M2_NyO_19a_10.svg\" width=\"67\"&gt;'.repeat({{Q2}})",
                "temp": true
            }
        ],
        "uniques": true
    },
    "algorithm": {
        "name": "calculateOperation",
        "params": {
            "method": "equivLiteral",
            "keyboard": "NUMERICAL"
        }
    }
}</t>
  </si>
  <si>
    <t>&lt;p&gt;¿Cuántas mariposas hay?&lt;/p&gt;&lt;div style=\"display:flex\"&gt;{{T2}}&lt;/div&gt;&lt;div style=\"display:flex\"&gt;{{T1}}&lt;/div&gt;</t>
  </si>
  <si>
    <t>T1='&lt;img src=\"IMAGEN M2-NyO-19a-11\"&gt;'.repeat({{Q1}})
T2='&lt;img src=\"IMAGEN M2-NyO-19a-12\"&gt;'.repeat({{Q2}})
A1 = {{Q1}}*3+{{Q2}}</t>
  </si>
  <si>
    <t>{
    "id": "M2-NyO-19a-E-3",
    "stimulus": "&lt;p&gt;¿Cuántas mariposas ves?&lt;/p&gt;&lt;div style=\"display:flex; flex-wrap: wrap;justify-content:center;\"&gt;{{T2}}&lt;/div&gt;&lt;div style=\"display:flex; flex-wrap: wrap;justify-content:center;\"&gt;{{T1}}&lt;/div&gt;",
    "feedback": "&lt;p&gt;Cuenta las mariposas.&lt;/p&gt;",
    "hint": "&lt;p&gt;Cuenta las mariposas.&lt;/p&gt;",
    "template": "&lt;p&gt;Hay {{response}} mariposas.&lt;/p&gt;",
    "seed": {
        "parameters": [
            {
                "name": "Q1",
                "label": null,
                "min": 2,
                "max": 6,
                "step": 1
            },
            {
                "name": "Q2",
                "label": null,
                "min": 2,
                "max": 6,
                "step": 1
            }
        ],
        "calculated": [
            {
                "name": "A1",
                "label": "{{function}}",
                "function": "{{Q1}}*3+{{Q2}}"
            },
            {
                "name": "T1",
                "label": "{{function}}",
                "function": "'&lt;img src=\"https://blueberry-assets.oneclick.es/M2_NyO_19a_11.svg\"width=\"150\"&gt;'.repeat({{Q1}})",
                "temp": true
            },
            {
                "name": "T2",
                "label": "{{function}}",
                "function": "'&lt;img src=\"https://blueberry-assets.oneclick.es/M2_NyO_19a_12.svg\" width=\"76\"&gt;'.repeat({{Q2}})",
                "temp": true
            }
        ],
        "uniques": true
    },
    "algorithm": {
        "name": "calculateOperation",
        "params": {
            "method": "equivLiteral",
            "keyboard": "NUMERICAL"
        }
    }
}</t>
  </si>
  <si>
    <t>M2-NyO-20a</t>
  </si>
  <si>
    <t>Compara cantidades de dos conjuntos para indicar si uno de ellos tiene más, menos o la misma cantidad</t>
  </si>
  <si>
    <t>&lt;p&gt;Selecciona la opción en la que haya más objetos que aquí:&lt;/p&gt;&lt;div style=\"display:flex\"&gt;{{T7}}&lt;/div&gt;
A1='&lt;div style=\"display:flex\"&gt;&lt;img src=\"{{Q4}}"&gt;'.repeat({{T1}})*
A2='&lt;div style=\"display:flex\"&gt;&lt;img src=\"{{Q4}}\"&gt;'.repeat({{T2}})
A3='&lt;div style=\"display:flex\"&gt;&lt;img src=\"{{Q4}}\"&gt;'.repeat({{T3}})</t>
  </si>
  <si>
    <t>Q1= List = 1, 2, 3, 4, 5, 6
Q2= List = 1, 2, 3, 4, 5, 6
Q3= List = 1, 2, 3, 4, 5, 6
Q4 = List = M2-NyO-20a-7, M2-NyO-20a-8, M2-NyO-20a-9, M2-NyO-20a-10
Q5 = List = M2-NyO-20a-7, M2-NyO-20a-8, M2-NyO-20a-9, M2-NyO-20a-10</t>
  </si>
  <si>
    <t>T1 = math.max({{Q1}}, {{Q2}}, {{Q3}})
T2 = {{Q1}}+{{Q2}}+{{Q3}}-math.max({{Q1}}, {{Q2}}, {{Q3}})-math.min({{Q1}}, {{Q2}}, {{Q3}})
T3 = math.min({{Q1}}, {{Q2}}, {{Q3}})
A1='&lt;img src=\"{{Q4}}"&gt;'.repeat({{T1}})
A2='&lt;img src=\"{{Q4}}\"&gt;'.repeat({{T2}})
A3='&lt;img src=\"{{Q4}}\"&gt;'.repeat({{T3}})
T7='&lt;img src=\"{{Q5}}\"&gt;'.repeat({{T2}})</t>
  </si>
  <si>
    <t>Cuenta los objetos y compara.</t>
  </si>
  <si>
    <t>{
    "id": "M2-NyO-20a-I-1",
    "stimulus": "&lt;p&gt;Selecciona la opción en la que haya más objetos que aquí:&lt;/p&gt;&lt;div style=\"display:flex; justify-content:center;\"&gt;&lt;div style=\"display:flex\"&gt;{{T7}}&lt;/div&gt;&lt;/div&gt;",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
            {
                "name": "A2",
                "label": "{{function}}",
                "function": "'&lt;div style=\"display:flex\"&gt;&lt;img src=\"https://blueberry-assets.oneclick.es/{{Q4}}.svg\" width=\"90\"&gt;'.repeat({{T2}})",
                "incorrect": true
            },
            {
                "name": "A3",
                "label": "{{function}}",
                "function": "'&lt;div style=\"display:flex\"&gt;&lt;img src=\"https://blueberry-assets.oneclick.es/{{Q4}}.svg\" width=\"90\"&gt;'.repeat({{T3}})",
                "incorrect": true
            }
        ],
        "uniques": true
    },
    "algorithm": {
        "name": "trueFalse",
        "template": "Multiple choice – standard",
        "params": {
            "countCorrect": 1,
            "countIncorrect": 2,
            "showCheckIcon": false,
            "columns": 1
        }
    }
}</t>
  </si>
  <si>
    <t>&lt;p&gt;Selecciona la opción en la que haya menos objetos que aquí:&lt;/p&gt;&lt;div style=\"display:flex\"&gt;{{T7}}&lt;/div&gt;
&lt;div style=\"display:flex\"&gt;{{T4}}&lt;/div&gt;
&lt;div style=\"display:flex\"&gt;{{T5}}&lt;/div&gt;
&lt;div style=\"display:flex\"&gt;{{T6}}&lt;/div&gt;*</t>
  </si>
  <si>
    <t>T1 = math.max({{Q1}}, {{Q2}}, {{Q3}})
T2 = {{Q1}}+{{Q2}}+{{Q3}}-math.max({{Q1}}, {{Q2}}, {{Q3}})-math.min({{Q1}}, {{Q2}}, {{Q3}})
T3 = math.min({{Q1}}, {{Q2}}, {{Q3}})
T4='&lt;img src=\"{{Q4}}"&gt;'.repeat({{T1}})
T5='&lt;img src=\"{{Q4}}\"&gt;'.repeat({{T2}})
T6='&lt;img src=\"{{Q4}}\"&gt;'.repeat({{T3}})
T7='&lt;img src=\"{{Q5}}\"&gt;'.repeat({{T2}})</t>
  </si>
  <si>
    <t>{
    "id": "M2-NyO-20a-I-2",
    "stimulus": "&lt;p&gt;Selecciona la opción en la que haya menos objetos que aquí:&lt;/p&gt;&lt;div style=\"display:flex; justify-content:center;\"&gt;&lt;div style=\"display:flex\"&gt;{{T7}}&lt;/div&gt;&lt;/div&gt;",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"incorrect": true
            },
            {
                "name": "A3",
                "label": "{{function}}",
                "function": "'&lt;div style=\"display:flex\"&gt;&lt;img src=\"https://blueberry-assets.oneclick.es/{{Q4}}.svg\" width=\"90\"&gt;'.repeat({{T3}})"
            }
        ],
        "uniques": true
    },
    "algorithm": {
        "name": "trueFalse",
        "template": "Multiple choice – standard",
        "params": {
            "countCorrect": 1,
            "countIncorrect": 2,
            "showCheckIcon": false,
            "columns": 1
        }
    }
}</t>
  </si>
  <si>
    <t>&lt;p&gt;Selecciona la opción en la que haya los mismos objetos que aquí:&lt;/p&gt;&lt;div style=\"display:flex\"&gt;{{T7}}&lt;/div&gt;
&lt;div style=\"display:flex\"&gt;{{T4}}&lt;/div&gt;
&lt;div style=\"display:flex\"&gt;{{T5}}&lt;/div&gt;*
&lt;div style=\"display:flex\"&gt;{{T6}}&lt;/div&gt;</t>
  </si>
  <si>
    <t>{
    "id": "M2-NyO-20a-I-3",
    "stimulus": "&lt;p&gt;Selecciona la opción en la que haya los mismos objetos que aquí:&lt;/p&gt;&lt;div style=\"display:flex; justify-content:center;\"&gt;{{T7}}&lt;/div&gt;",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
            {
                "name": "A3",
                "label": "{{function}}",
                "function": "'&lt;div style=\"display:flex\"&gt;&lt;img src=\"https://blueberry-assets.oneclick.es/{{Q4}}.svg\" width=\"90\"&gt;'.repeat({{T3}})",
                "incorrect": true
            }
        ],
        "uniques": true
    },
    "algorithm": {
        "name": "trueFalse",
        "template": "Multiple choice – standard",
        "params": {
            "countCorrect": 1,
            "countIncorrect": 2,
            "showCheckIcon":false,
            "columns": 1
        }
    }
}</t>
  </si>
  <si>
    <t>&lt;p&gt;Observa las imágenes y selecciona la opción correcta.&lt;/p&gt;&lt;div style=\"display:flex\"&gt;{{T1}}&lt;/div&gt;&lt;div style=\"display:flex\"&gt;{{T2}}&lt;/div&gt;
Hay más pelotas rojas que azules.*
Hay menos pelotas rojas que azules.
Hay tantas pelotas rojas como azules.</t>
  </si>
  <si>
    <t>Q1= List=1, 2, 3, 4, 5
Q2= List=1, 2, 3, 4, 5</t>
  </si>
  <si>
    <t>T1 =&lt;img src=\"IMAGEN M2-NyO-20a-1\" width=\"100\"&gt;'.repeat({{Q1}}+{{Q2}})
T2 =&lt;img src=\"IMAGEN M2-NyO-20a-2\" width=\"100\"&gt;'.repeat({{Q1}})
grupo1 = más*/menos</t>
  </si>
  <si>
    <t>Cuenta cuántas pelotas de cada color hay y compara.</t>
  </si>
  <si>
    <t>{
    "id": "M2-NyO-20a-E-1",
    "stimulus": "&lt;p&gt;Selecciona la opción correcta.&lt;/p&gt;&lt;div style=\"display:flex; justify-content:center;\"&gt;{{T1}}&lt;/div&gt;&lt;div style=\"display:flex; justify-content:center;\"&gt;{{T2}}&lt;/div&gt;",
    "hint": "&lt;p&gt;Cuenta las pelotas de cada color y compara.&lt;/p&gt;",
    "feedback": "&lt;p&gt;Hay {{Q1}} pelotas rojas y {{Q2}} pelotas azules. Por eso:&lt;/p&gt;&lt;p style=\"text-align: center\"&gt;{{Q1}} {{T3}} {{Q2}}&lt;/p&gt;",
    "seed": {
        "parameters": [
            {
                "name": "Q1",
                "label": null,
                "min": 2,
                "max": 8,
                "step": 1
            },
            {
                "name": "Q2",
                "label": null,
                "min": 2,
                "max": 8,
                "step": 1
            }
        ],
        "calculated": [
            {
                "name": "T1",
                "label": "{{function}}",
                "function": "'&lt;img src=\"https://blueberry-assets.oneclick.es/M2_NyO_20a_1.svg\" width=\"100\"&gt;'.repeat({{Q1}})",
                "temp": true
            },
            {
                "name": "T2",
                "label": "{{function}}",
                "function": "'&lt;img src=\"https://blueberry-assets.oneclick.es/M2_NyO_20a_2.svg\" width=\"100\"&gt;'.repeat({{Q2}})",
                "temp": true
            },
            {
                "name": "T3",
                "label": "{{function}}",
                "function": "if ({{Q1}} &lt; {{Q2}}) {'&lt;'} else {if ({{Q1}} &gt; {{Q2}}) {'&gt;'} else {'='}}",
                "temp": true
            },
            {
                "name": "A1",
                "label": "{{function}}",
                "function": "if ({{Q1}} &lt; {{Q2}}) {'Hay menos pelotas rojas que azules.'} else {if ({{Q1}} &gt; {{Q2}}) {'Hay más pelotas rojas que azules.'} else {'Hay tantas pelotas rojas como azules.'}}"
            },
            {
                "name": "A2",
                "label": "{{function}}",
                "function": "if ({{Q1}} &lt; {{Q2}}) {'Hay tantas pelotas rojas como azules.'} else {if ({{Q1}} &gt; {{Q2}}) {'Hay menos pelotas rojas que azules.'} else {'Hay más pelotas rojas que azules.'}}",
                "incorrect": true
            },
            {
                "name": "A3",
                "label": "{{function}}",
                "function": "if ({{Q1}} &lt; {{Q2}}) {'Hay más pelotas rojas que azules.'} else {if ({{Q1}} &gt; {{Q2}}) {'Hay tantas pelotas rojas como azules.'} else {'Hay menos pelotas rojas que azules.'}}",
                "incorrect": true
            }
        ],
        "uniques": false
    },
    "algorithm": {
        "name": "trueFalse",
        "template": "Multiple choice – standard",
        "params": {
            "countCorrect": 1,
            "countIncorrect": 2,
            "showCheckIcon": true
        }
    }
}</t>
  </si>
  <si>
    <t>&lt;p&gt;Observa las imágenes y selecciona la opción correcta.&lt;/p&gt;&lt;div style=\"display:flex\"&gt;{{T1}}&lt;/div&gt;&lt;div style=\"display:flex\"&gt;{{T2}}&lt;/div&gt;
Hay menos manzanas rojas que verdes.*
Hay más manzanas rojas que verdes.
Hay tantas manzanas rojas como verdes.</t>
  </si>
  <si>
    <t>T1 =&lt;img src=\"IMAGEN M2-NyO-20a-3\" width=\"100\"&gt;'.repeat({{Q1}})
T2 =&lt;img src=\"IMAGEN M2-NyO-20a-4\" width=\"100\"&gt;'.repeat({{Q1}}+{{Q2}})
grupo1 = más/menos*</t>
  </si>
  <si>
    <t>Cuenta cuántas manzanas hay de cada color y compara.</t>
  </si>
  <si>
    <t>{
    "id": "M2-NyO-20a-E-2",
    "stimulus": "&lt;p&gt;Selecciona la opción correcta.&lt;/p&gt;&lt;div style=\"display:flex; justify-content:center;\"&gt;{{T1}}&lt;/div&gt;&lt;div style=\"display:flex; justify-content:center;\"&gt;{{T2}}&lt;/div&gt;",
    "hint": "&lt;p&gt;Cuenta las manzanas de cada color y compara.&lt;/p&gt;",
    "feedback": "&lt;p&gt;Hay {{Q1}} manzanas rojas y {{Q2}} manzanas verdes. Por eso:&lt;/p&gt;&lt;p style=\"text-align: center\"&gt;{{Q1}} {{T3}} {{Q2}}&lt;/p&gt;",
    "seed": {
        "parameters": [
            {
                "name": "Q1",
                "label": null,
                "min": 2,
                "max": 8,
                "step": 1
            },
            {
                "name": "Q2",
                "label": null,
                "min": 2,
                "max": 8,
                "step": 1
            }
        ],
        "calculated": [
            {
                "name": "T1",
                "label": "{{function}}",
                "function": "'&lt;img src=\"https://blueberry-assets.oneclick.es/M2_NyO_20a_3.svg\" width=\"100\"&gt;'.repeat({{Q1}})",
                "temp": true
            },
            {
                "name": "T2",
                "label": "{{function}}",
                "function": "'&lt;img src=\"https://blueberry-assets.oneclick.es/M2_NyO_20a_4.svg\" width=\"100\"&gt;'.repeat({{Q2}})",
                "temp": true
            },
            {
                "name": "T3",
                "label": "{{function}}",
                "function": "if ({{Q1}} &lt; {{Q2}}) {'&lt;'} else {if ({{Q1}} &gt; {{Q2}}) {'&gt;'} else {'='}}",
                "temp": true
            },
            {
                "name": "A1",
                "label": "{{function}}",
                "function": "if ({{Q1}} &lt; {{Q2}}) {'Hay menos manzanas rojas que verdes.'} else {if ({{Q1}} &gt; {{Q2}}) {'Hay más manzanas rojas que verdes.'} else {'Hay tantas manzanas rojas como verdes.'}}"
            },
            {
                "name": "A2",
                "label": "{{function}}",
                "function": "if ({{Q1}} &lt; {{Q2}}) {'Hay tantas manzanas rojas como verdes.'} else {if ({{Q1}} &gt; {{Q2}}) {'Hay menos manzanas rojas que verdes.'} else {'Hay más manzanas rojas que verdes.'}}",
                "incorrect": true
            },
            {
                "name": "A3",
                "label": "{{function}}",
                "function": "if ({{Q1}} &lt; {{Q2}}) {'Hay más manzanas rojas que verdes.'} else {if ({{Q1}} &gt; {{Q2}}) {'Hay tantas manzanas rojas como verdes.'} else {'Hay menos manzanas rojas que verdes.'}}",
                "incorrect": true
            }
        ],
        "uniques": false
    },
    "algorithm": {
        "name": "trueFalse",
        "template": "Multiple choice – standard",
        "params": {
            "countCorrect": 1,
            "countIncorrect": 2,
            "showCheckIcon": true
        }
    }
}</t>
  </si>
  <si>
    <t>&lt;p&gt;Observa las imágenes y selecciona la opción correcta.&lt;/p&gt;&lt;div style=\"display:flex\"&gt;{{T1}}&lt;/div&gt;&lt;div style=\"display:flex\"&gt;{{T2}}&lt;/div&gt;
Hay tantos coches como camionetas.*
Hay más coches que camionetas.
Hay menos coches que camionetas.</t>
  </si>
  <si>
    <t xml:space="preserve">Q1= List=2,3,4,5,6
</t>
  </si>
  <si>
    <t>T1 =&lt;img src=\"IMAGEN M2-NyO-20a-5\" width=\"100\""&gt;'.repeat({{Q1}})
T2 =&lt;img src=\"IMAGEN M2-NyO-20a-6\" width=\"100\""&gt;'.repeat({{Q1}})
grupo1 = {{A1}} | {{A2}}*
A1 = "más"
A2 = "la misma"</t>
  </si>
  <si>
    <t>Cuenta cuántos vehículos hay de cada tipo y compara.</t>
  </si>
  <si>
    <t>{
    "id": "M2-NyO-20a-E-3",
    "stimulus": "&lt;p&gt;Selecciona la opción correcta.&lt;/p&gt;&lt;div style=\"display:flex; justify-content:center;\"&gt;{{T1}}&lt;/div&gt;&lt;div style=\"display:flex; justify-content:center;\"&gt;{{T2}}&lt;/div&gt;",
    "hint": "&lt;p&gt;Cuenta las coches de cada color y compara.&lt;/p&gt;",
    "feedback": "&lt;p&gt;Hay {{Q1}} coches rojos y {{Q2}} coches negros. Por eso:&lt;/p&gt;&lt;p style=\"text-align: center\"&gt;{{Q1}} {{T3}} {{Q2}}&lt;/p&gt;",
    "seed": {
        "parameters": [
            {
                "name": "Q1",
                "label": null,
                "min": 2,
                "max": 8,
                "step": 1
            },
            {
                "name": "Q2",
                "label": null,
                "min": 2,
                "max": 8,
                "step": 1
            }
        ],
        "calculated": [
            {
                "name": "T1",
                "label": "{{function}}",
                "function": "'&lt;img src=\"https://blueberry-assets.oneclick.es/M1_NyO_9a_1.svg\" width=\"100\"&gt;'.repeat({{Q1}})",
                "temp": true
            },
            {
                "name": "T2",
                "label": "{{function}}",
                "function": "'&lt;img src=\"https://blueberry-assets.oneclick.es/M1_NyO_9a_2.svg\" width=\"100\"&gt;'.repeat({{Q2}})",
                "temp": true
            },
            {
                "name": "T3",
                "label": "{{function}}",
                "function": "if ({{Q1}} &lt; {{Q2}}) {'&lt;'} else {if ({{Q1}} &gt; {{Q2}}) {'&gt;'} else {'='}}",
                "temp": true
            },
            {
                "name": "A1",
                "label": "{{function}}",
                "function": "if ({{Q1}} &lt; {{Q2}}) {'Hay menos coches rojos que negros.'} else {if ({{Q1}} &gt; {{Q2}}) {'Hay más coches rojos que negros.'} else {'Hay tantas coches rojos como negros.'}}"
            },
            {
                "name": "A2",
                "label": "{{function}}",
                "function": "if ({{Q1}} &lt; {{Q2}}) {'Hay tantas coches rojos como negros.'} else {if ({{Q1}} &gt; {{Q2}}) {'Hay menos coches rojos que negros.'} else {'Hay más coches rojos que negros.'}}",
                "incorrect": true
            },
            {
                "name": "A3",
                "label": "{{function}}",
                "function": "if ({{Q1}} &lt; {{Q2}}) {'Hay más coches rojos que negros.'} else {if ({{Q1}} &gt; {{Q2}}) {'Hay tantas coches rojos como negros.'} else {'Hay menos coches rojos que negros.'}}",
                "incorrect": true
            }
        ],
        "uniques": false
    },
    "algorithm": {
        "name": "trueFalse",
        "template": "Multiple choice – standard",
        "params": {
            "countCorrect": 1,
            "countIncorrect": 2,
            "showCheckIcon": true
        }
    }
}</t>
  </si>
  <si>
    <t>M2-NyO-63a</t>
  </si>
  <si>
    <t>Suma hasta 20</t>
  </si>
  <si>
    <t>&lt;p&gt;¿Cuál es el resultado correcto de esta suma? Arrastra la opción correcta.&lt;/p&gt;</t>
  </si>
  <si>
    <t>&lt;p&gt;{{Q1}} + {{Q2}} = {{response}}&lt;/p&gt;</t>
  </si>
  <si>
    <t>Q1 = min = 1; max = 9; step = 1
Q2 = min = 1; max = 9; step = 1
Q3 = min = 1; max = 9; step = 1
Q4 = min = 1; max = 9; step = 1</t>
  </si>
  <si>
    <t>A1 = {{Q1}}+{{Q2}}*
A2 = {{Q1}}+{{Q3}}
A3 = {{Q1}}+{{Q4}}</t>
  </si>
  <si>
    <t>&lt;p&gt;{{Q1}} más {{Q2}} es igual a...&lt;/p&gt;</t>
  </si>
  <si>
    <t>&lt;p&gt;{{Q1}} más {{Q2}} es igual a {{A1}}.&lt;/p&gt;</t>
  </si>
  <si>
    <t>{
    "id": "M2-NyO-63a-I-1",
    "stimulus": "&lt;p&gt;¿Cuál es el resultado correcto? Arrastra la opción correcta.&lt;/p&gt;",
    "template": "&lt;p style=\"text-align: center\"&gt;{{Q1}} + {{Q2}} = {{response}}&lt;/p&gt;",
    "hint": "&lt;p&gt;{{Q1}} más {{Q2}} es igual a...&lt;/p&gt;",
    "feedback": "&lt;p&gt;{{Q1}} más {{Q2}} es igual a {{A1}}.&lt;/p&gt;",
    "seed": {
        "parameters": [
            {
                "name": "Q1",
                "label": null,
                "min": 1,
                "max": 9,
                "step": 1
            },
            {
                "name": "Q2",
                "label": null,
                "min": 1,
                "max": 9,
                "step": 1
            },
            {
                "name": "Q3",
                "label": null,
                "min": 1,
                "max": 9,
                "step": 1
            },
            {
                "name": "Q4",
                "label": null,
                "min": 1,
                "max": 9,
                "step": 1
            }
        ],
        "calculated": [
            {
                "name": "A1",
                "label": "{{function}}",
                "function": "{{Q1}}+{{Q2}}"
            },
            {
                "name": "A2",
                "label": "{{function}}",
                "function": "{{Q1}}+{{Q3}}",
                "incorrect": true
            },
            {
                "name": "A3",
                "label": "{{function}}",
                "function": "{{Q1}}+{{Q4}}",
                "incorrect": true
            }
        ],
        "uniques": true
    },
    "algorithm": {
        "name": "calculateOperation",
        "template": "Cloze with drag &amp; drop"
    }
}</t>
  </si>
  <si>
    <t>&lt;p&gt;Escribe el resultado de esta suma.&lt;/p&gt;</t>
  </si>
  <si>
    <t>Q1 = min = 1; max = 9; step = 1
Q2 = min = 1; max = 9; step = 1</t>
  </si>
  <si>
    <t>A1 = {{Q1}}+{{Q2}}</t>
  </si>
  <si>
    <t>{
    "id": "M2-NyO-63a-E-1",
    "stimulus": "&lt;p&gt;Escribe el resultado de esta suma.&lt;/p&gt;",
    "template": "&lt;p style=\"text-align: center\"&gt;{{Q1}} + {{Q2}} = {{response}}&lt;/p&gt;",
    "hint": "&lt;p&gt;{{Q1}} más {{Q2}} es igual a...&lt;/p&gt;",
    "feedback": "&lt;p&gt;{{Q1}} más {{Q2}} es igual a {{A1}}.&lt;/p&gt;",
    "seed": {
        "parameters": [
            {
                "name": "Q1",
                "label": null,
                "min": 1,
                "max": 9,
                "step": 1
            },
            {
                "name": "Q2",
                "label": null,
                "min": 1,
                "max": 9,
                "step": 1
            }
        ],
        "calculated": [
            {
                "name": "A1",
                "label": "{{function}}",
                "function": "{{Q1}}+{{Q2}}"
            }
        ],
        "uniques": true
    },
    "algorithm": {
        "name": "calculateOperation",
        "params": {
            "method": "equivLiteral",
            "keyboard": "NUMERICAL"
        }
    }
}</t>
  </si>
  <si>
    <t>&lt;p&gt;Pedro tiene {{Q1}} cromos y Luis, {{Q2}}. ¿Cuántos tienen entre los dos? Escribe el resultado.&lt;/p&gt;</t>
  </si>
  <si>
    <t>&lt;p&gt;{{A1}} cromos.&lt;/p&gt;</t>
  </si>
  <si>
    <t>Q1 = min = 2; max = 9; step = 1
Q2 = min = 2; max = 9; step = 1</t>
  </si>
  <si>
    <t>A1={{Q1}}+{{Q2}}</t>
  </si>
  <si>
    <t>{
    "id": "M2-NyO-63a-A-1",
    "stimulus": "&lt;p&gt;Pedro tiene {{Q1}} cromos y Luis, {{Q2}}. ¿Cuántos tienen entre los dos? Escribe el resultado.&lt;/p&gt;",
    "template": "&lt;p&gt;Tienen {{response}} cromos.&lt;/p&gt;",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t>
  </si>
  <si>
    <t>&lt;p&gt;En el estuche de Susana hay {{Q1}} rotuladores y en el de su compañera {{Q2}}. ¿Cuántos tienen entre las dos?&lt;/p&gt;</t>
  </si>
  <si>
    <t>&lt;p&gt;{{A1}} rotuladores.&lt;/p&gt;</t>
  </si>
  <si>
    <t>{
    "id": "M2-NyO-63a-A-2",
    "stimulus": "&lt;p&gt;En el estuche de Susana hay {{Q1}} rotuladores y en el de su compañera {{Q2}}. ¿Cuántos tienen entre las dos?&lt;/p&gt;",
    "template": "&lt;p&gt;Tienen {{response}} rotuladores.&lt;/p&gt;",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t>
  </si>
  <si>
    <t>&lt;p&gt;María tiene en su pecera {{Q1}} peces rojos y {{Q2}} azules. ¿Cuántos tiene en total?&lt;/p&gt;</t>
  </si>
  <si>
    <t>&lt;p&gt;{{A1}} peces.&lt;/p&gt;</t>
  </si>
  <si>
    <t>{
    "id": "M2-NyO-63a-A-3",
    "stimulus": "&lt;p&gt;María tiene en su pecera {{Q1}} peces rojos y {{Q2}} azules. ¿Cuántos son en total?&lt;/p&gt;",
    "template": "&lt;p&gt;Son {{response}} peces.&lt;/p&gt;",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t>
  </si>
  <si>
    <t>M2-NyO-65a</t>
  </si>
  <si>
    <t>Escribe la suma de los términos de una matriz (de dibujos) con un tamaño máximo 5×5</t>
  </si>
  <si>
    <t>&lt;p&gt;¿Cuántos telescopios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{{A1}}*
{{A2}}
{{A3}}</t>
  </si>
  <si>
    <t>Q1 = min = 2; max = 5; step = 1
Q2 = min = 2; max = 4; step = 1
Q3 = -3, -2, -1, 1, 2, 3
Q4 = -3, -2, -1, 1, 2, 3
uniques: true</t>
  </si>
  <si>
    <r>
      <rPr>
        <rFont val="Calibri"/>
        <color theme="1"/>
        <sz val="12.0"/>
      </rPr>
      <t>T1 = math.max({{Q1}}, {{Q2}})
T2 = math.min({{Q1}}, {{Q2}})
T3 = '&lt;img src=\"https://blueberry-assets.oneclick.es/M2_NyO_65a_1.svg\" width=\"80\"&gt;'.repeat({{T1}})
T4 = if ({{T2}} &gt; 1) '&lt;img src=\"</t>
    </r>
    <r>
      <rPr>
        <rFont val="Calibri"/>
        <color rgb="FF000000"/>
        <sz val="12.0"/>
      </rPr>
      <t>https://blueberry-assets.oneclick.es/M2_NyO_65a_1.svg</t>
    </r>
    <r>
      <rPr>
        <rFont val="Calibri"/>
        <color theme="1"/>
        <sz val="12.0"/>
      </rPr>
      <t>\" width=\"80\"&gt;'.repeat({{T1}})
T5 = if ({{T2}} &gt; 2) '&lt;img src=\"https://blueberry-assets.oneclick.es/M2_NyO_65a_1.svg\" width=\"80\"&gt;'.repeat({{T1}})
T6 = if ({{T2}} &gt; 3) '&lt;img src=\"https://blueberry-assets.oneclick.es/M2_NyO_65a_1.svg\" width=\"80\"&gt;'.repeat({{T1}})
A1 = {{Q1}}*{{Q2}}
A2 = {{Q1}}*{{Q2}}+{{Q3}}
A3 = {{Q1}}*{{Q2}}+{{Q4}}</t>
    </r>
  </si>
  <si>
    <t>Cuenta todas las filas y columnas.</t>
  </si>
  <si>
    <t>{
    "id": "M2-NyO-65a-I-1",
    "stimulus": "&lt;p&gt;¿Cuántos telescopios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"&lt;p&gt;Cuenta todas las filas y columnas.&lt;/p&gt;",
    "feedback": "&lt;p&gt;Cuenta todas las filas y columnas.&lt;/p&gt;",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src=\"https://blueberry-assets.oneclick.es/M2_NyO_65a_1.svg\" width=\"80\"&gt;'.repeat({{T1}})",
                "temp": true
            },
            {
                "name": "T4",
                "label": "{{function}}",
                "function": "if ({{T2}} &gt; 1) '&lt;img src=\"https://blueberry-assets.oneclick.es/M2_NyO_65a_1.svg\" width=\"80\"&gt;'.repeat({{T1}})",
                "temp": true
            },
            {
                "name": "T5",
                "label": "{{function}}",
                "function": "if ({{T2}} &gt; 2) '&lt;img src=\"https://blueberry-assets.oneclick.es/M2_NyO_65a_1.svg\" width=\"80\"&gt;'.repeat({{T1}})",
                "temp": true
            },
            {
                "name": "T6",
                "label": "{{function}}",
                "function": "if ({{T2}} &gt; 3) '&lt;img src=\"https://blueberry-assets.oneclick.es/M2_NyO_65a_1.svg\"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t>
  </si>
  <si>
    <t>&lt;p&gt;¿Cuántos astronautas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{{A1}}*
{{A2}}
{{A3}}</t>
  </si>
  <si>
    <r>
      <rPr>
        <rFont val="Calibri"/>
        <sz val="12.0"/>
      </rPr>
      <t>T1 = math.max({{Q1}}, {{Q2}})
T2 = math.min({{Q1}}, {{Q2}})
T3 = '&lt;img src=\"</t>
    </r>
    <r>
      <rPr>
        <rFont val="Calibri"/>
        <color rgb="FF1155CC"/>
        <sz val="12.0"/>
        <u/>
      </rPr>
      <t>https://blueberry-assets.oneclick.es/M2_NyO_65a_2.svg</t>
    </r>
    <r>
      <rPr>
        <rFont val="Calibri"/>
        <sz val="12.0"/>
      </rPr>
      <t>\" width=\"80\"&gt;'.repeat({{T1}})
T4 = if ({{T2}} &gt; 1) '&lt;img src=\"https://blueberry-assets.oneclick.es/M2_NyO_65a_2.svg\" width=\"80\"&gt;'.repeat({{T1}})
T5 = if ({{T2}} &gt; 2) '&lt;img src=\"https://blueberry-assets.oneclick.es/M2_NyO_65a_2.svg\" width=\"80\"&gt;'.repeat({{T1}})
T6 = if ({{T2}} &gt; 3) '&lt;img src=\"https://blueberry-assets.oneclick.es/M2_NyO_65a_2.svg\" width=\"80\"&gt;'.repeat({{T1}})
A1 = {{Q1}}*{{Q2}}
A2 = {{Q1}}*{{Q2}}+{{Q3}}
A3 = {{Q1}}*{{Q2}}+{{Q4}}</t>
    </r>
  </si>
  <si>
    <t>{
    "id": "M2-NyO-65a-I-2",
    "stimulus": "&lt;p&gt;¿Cuántos astronautas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"Cuenta todas las filas y columnas.",
    "feedback": "Cuenta todas las filas y columnas.",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src=\"https://blueberry-assets.oneclick.es/M2_NyO_65a_2.svg\" width=\"80\"&gt;'.repeat({{T1}})",
                "temp": true
            },
            {
                "name": "T4",
                "label": "{{function}}",
                "function": "if ({{T2}} &gt; 1) '&lt;img src=\"https://blueberry-assets.oneclick.es/M2_NyO_65a_2.svg\" width=\"80\"&gt;'.repeat({{T1}})",
                "temp": true
            },
            {
                "name": "T5",
                "label": "{{function}}",
                "function": "if ({{T2}} &gt; 2) '&lt;img src=\"https://blueberry-assets.oneclick.es/M2_NyO_65a_2.svg\" width=\"80\"&gt;'.repeat({{T1}})",
                "temp": true
            },
            {
                "name": "T6",
                "label": "{{function}}",
                "function": "if ({{T2}} &gt; 3) '&lt;img src=\"https://blueberry-assets.oneclick.es/M2_NyO_65a_2.svg\"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t>
  </si>
  <si>
    <t>&lt;p&gt;¿Cuántos transbordadores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{{A1}}*
{{A2}}
{{A3}}</t>
  </si>
  <si>
    <r>
      <rPr>
        <rFont val="Calibri"/>
        <sz val="12.0"/>
      </rPr>
      <t>T1 = math.max({{Q1}}, {{Q2}})
T2 = math.min({{Q1}}, {{Q2}})
T3 = '&lt;img src=\"</t>
    </r>
    <r>
      <rPr>
        <rFont val="Calibri"/>
        <color rgb="FF1155CC"/>
        <sz val="12.0"/>
        <u/>
      </rPr>
      <t>https://blueberry-assets.oneclick.es/M2_NyO_65a_3.svg</t>
    </r>
    <r>
      <rPr>
        <rFont val="Calibri"/>
        <sz val="12.0"/>
      </rPr>
      <t>\" width=\"80\"&gt;'.repeat({{T1}})
T4 = if ({{T2}} &gt; 1) '&lt;img src=\"https://blueberry-assets.oneclick.es/M2_NyO_65a_3.svg\" width=\"80\"&gt;'.repeat({{T1}})
T5 = if ({{T2}} &gt; 2) '&lt;img src=\"https://blueberry-assets.oneclick.es/M2_NyO_65a_3.svg\" width=\"80\"&gt;'.repeat({{T1}})
T6 = if ({{T2}} &gt; 3) '&lt;img src=\"https://blueberry-assets.oneclick.es/M2_NyO_65a_3.svg\" width=\"80\"&gt;'.repeat({{T1}})
A1 = {{Q1}}*{{Q2}}
A2 = {{Q1}}*{{Q2}}+{{Q3}}
A3 = {{Q1}}*{{Q2}}+{{Q4}}</t>
    </r>
  </si>
  <si>
    <t>{
    "id": "M2-NyO-65a-I-3",
    "stimulus": "&lt;p&gt;¿Cuántos transbordadores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"Cuenta todas las filas y columnas.",
    "feedback": "Cuenta todas las filas y columnas.",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src=\"https://blueberry-assets.oneclick.es/M2_NyO_65a_3.svg\" width=\"80\"&gt;'.repeat({{T1}})",
                "temp": true
            },
            {
                "name": "T4",
                "label": "{{function}}",
                "function": "if ({{T2}} &gt; 1) '&lt;img src=\"https://blueberry-assets.oneclick.es/M2_NyO_65a_3.svg\" width=\"80\"&gt;'.repeat({{T1}})",
                "temp": true
            },
            {
                "name": "T5",
                "label": "{{function}}",
                "function": "if ({{T2}} &gt; 2) '&lt;img src=\"https://blueberry-assets.oneclick.es/M2_NyO_65a_3.svg\" width=\"80\"&gt;'.repeat({{T1}})",
                "temp": true
            },
            {
                "name": "T6",
                "label": "{{function}}",
                "function": "if ({{T2}} &gt; 3) '&lt;img src=\"https://blueberry-assets.oneclick.es/M2_NyO_65a_3.svg\"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t>
  </si>
  <si>
    <t>&lt;p&gt;¿Cuántas estrellas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</si>
  <si>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&lt;p&gt;{{response}} estrellas.&lt;/p&gt;</t>
  </si>
  <si>
    <t>Q1 = min = 2; max = 5; step = 1
Q2 = min = 2; max = 4; step = 1
uniques: false</t>
  </si>
  <si>
    <t>T1 = math.max({{Q1}}, {{Q2}})
T2 = math.min({{Q1}}, {{Q2}})
T3 = '&lt;img src=\"https://blueberry-assets.oneclick.es/M2_NyO_65a_4.svg\" width=\"80\"&gt;'.repeat({{T1}})
T4 = if ({{T2}} &gt; 1) '&lt;img src=\"https://blueberry-assets.oneclick.es/M2_NyO_65a_4.svg\" width=\"80\"&gt;'.repeat({{T1}})
T5 = if ({{T2}} &gt; 2) '&lt;img src=\"https://blueberry-assets.oneclick.es/M2_NyO_65a_4.svg\" width=\"80\"&gt;'.repeat({{T1}})
T6 = if ({{T2}} &gt; 3) '&lt;img src=\"https://blueberry-assets.oneclick.es/M2_NyO_65a_4.svg\" width=\"80\"&gt;'.repeat({{T1}})
A1 = {{Q1}}*{{Q2}}</t>
  </si>
  <si>
    <t>{
    "id": "M2-NyO-65a-E-1",
    "stimulus": "&lt;p&gt;¿Cuántas estrellas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"&lt;p&gt;Hay {{response}} estrellas.&lt;/p&gt;",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src=\"https://blueberry-assets.oneclick.es/M2_NyO_65a_4.svg\" width=\"80\"&gt;'.repeat({{T1}})",
                "temp": true
            },
            {
                "name": "T4",
                "label": "{{function}}",
                "function": "if ({{T2}} &gt; 1) '&lt;img src=\"https://blueberry-assets.oneclick.es/M2_NyO_65a_4.svg\" width=\"80\"&gt;'.repeat({{T1}})",
                "temp": true
            },
            {
                "name": "T5",
                "label": "{{function}}",
                "function": "if ({{T2}} &gt; 2) '&lt;img src=\"https://blueberry-assets.oneclick.es/M2_NyO_65a_4.svg\" width=\"80\"&gt;'.repeat({{T1}})",
                "temp": true
            },
            {
                "name": "T6",
                "label": "{{function}}",
                "function": "if ({{T2}} &gt; 3) '&lt;img src=\"https://blueberry-assets.oneclick.es/M2_NyO_65a_4.svg\" width=\"80\"&gt;'.repeat({{T1}})",
                "temp": true
            },
            {
                "name": "A1",
                "label": "{{function}}",
                "function": "{{Q1}}*{{Q2}}"
            }
        ],
        "uniques": false
    },
    "algorithm": {
        "name": "calculateOperation",
        "params": {
            "method": "equivLiteral",
            "keyboard": "NUMERICAL"
        }
    }
}</t>
  </si>
  <si>
    <t>&lt;p&gt;¿Cuántos planetas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</si>
  <si>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&lt;p&gt;{{response}} planetas.&lt;/p&gt;</t>
  </si>
  <si>
    <r>
      <rPr>
        <rFont val="Calibri"/>
        <sz val="12.0"/>
      </rPr>
      <t>T1 = math.max({{Q1}}, {{Q2}})
T2 = math.min({{Q1}}, {{Q2}})
T3 = '&lt;img src=\"</t>
    </r>
    <r>
      <rPr>
        <rFont val="Calibri"/>
        <color rgb="FF1155CC"/>
        <sz val="12.0"/>
        <u/>
      </rPr>
      <t>https://blueberry-assets.oneclick.es/M2_NyO_65a_5.svg</t>
    </r>
    <r>
      <rPr>
        <rFont val="Calibri"/>
        <sz val="12.0"/>
      </rPr>
      <t>\" width=\"80\"&gt;'.repeat({{T1}})
T4 = if ({{T2}} &gt; 1) '&lt;img src=\"https://blueberry-assets.oneclick.es/M2_NyO_65a_5.svg\" width=\"80\"&gt;'.repeat({{T1}})
T5 = if ({{T2}} &gt; 2) '&lt;img src=\"https://blueberry-assets.oneclick.es/M2_NyO_65a_5.svg\" width=\"80\"&gt;'.repeat({{T1}})
T6 = if ({{T2}} &gt; 3) '&lt;img src=\"https://blueberry-assets.oneclick.es/M2_NyO_65a_5.svg\" width=\"80\"&gt;'.repeat({{T1}})
A1 = {{Q1}}*{{Q2}}</t>
    </r>
  </si>
  <si>
    <t>{
    "id": "M2-NyO-65a-E-2",
    "stimulus": "&lt;p&gt;¿Cuántos planetas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"&lt;p&gt;{{response}} planetas.&lt;/p&gt;",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src=\"https://blueberry-assets.oneclick.es/M2_NyO_65a_5.svg\" width=\"80\"&gt;'.repeat({{T1}})",
                "temp": true
            },
            {
                "name": "T4",
                "label": "{{function}}",
                "function": "if ({{T2}} &gt; 1) '&lt;img src=\"https://blueberry-assets.oneclick.es/M2_NyO_65a_5.svg\" width=\"80\"&gt;'.repeat({{T1}})",
                "temp": true
            },
            {
                "name": "T5",
                "label": "{{function}}",
                "function": "if ({{T2}} &gt; 2) '&lt;img src=\"https://blueberry-assets.oneclick.es/M2_NyO_65a_5.svg\" width=\"80\"&gt;'.repeat({{T1}})",
                "temp": true
            },
            {
                "name": "T6",
                "label": "{{function}}",
                "function": "if ({{T2}} &gt; 3) '&lt;img src=\"https://blueberry-assets.oneclick.es/M2_NyO_65a_5.svg\" width=\"80\"&gt;'.repeat({{T1}})",
                "temp": true
            },
            {
                "name": "A1",
                "label": "{{function}}",
                "function": "{{Q1}}*{{Q2}}"
            }
        ],
        "uniques": false
    },
    "algorithm": {
        "name": "calculateOperation",
        "params": {
            "method": "equivLiteral",
            "keyboard": "NUMERICAL"
        }
    }
}</t>
  </si>
  <si>
    <t>&lt;p&gt;¿Cuántos satélites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</si>
  <si>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&lt;p&gt;{{response}} satélites.&lt;/p&gt;</t>
  </si>
  <si>
    <r>
      <rPr>
        <rFont val="Calibri"/>
        <sz val="12.0"/>
      </rPr>
      <t>T1 = math.max({{Q1}}, {{Q2}})
T2 = math.min({{Q1}}, {{Q2}})
T3 = '&lt;img src=\"</t>
    </r>
    <r>
      <rPr>
        <rFont val="Calibri"/>
        <color rgb="FF1155CC"/>
        <sz val="12.0"/>
        <u/>
      </rPr>
      <t>https://blueberry-assets.oneclick.es/M2_NyO_65a_6.svg</t>
    </r>
    <r>
      <rPr>
        <rFont val="Calibri"/>
        <sz val="12.0"/>
      </rPr>
      <t>\" width=\"80\"&gt;'.repeat({{T1}})
T4 = if ({{T2}} &gt; 1) '&lt;img src=\"https://blueberry-assets.oneclick.es/M2_NyO_65a_6.svg\" width=\"80\"&gt;'.repeat({{T1}})
T5 = if ({{T2}} &gt; 2) '&lt;img src=\"https://blueberry-assets.oneclick.es/M2_NyO_65a_6.svg\" width=\"80\"&gt;'.repeat({{T1}})
T6 = if ({{T2}} &gt; 3) '&lt;img src=\"https://blueberry-assets.oneclick.es/M2_NyO_65a_6.svg\" width=\"80\"&gt;'.repeat({{T1}})
A1 = {{Q1}}*{{Q2}}</t>
    </r>
  </si>
  <si>
    <t>{
    "id": "M2-NyO-65a-E-3",
    "stimulus": "&lt;p&gt;¿Cuántos satélites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"&lt;p&gt;{{response}} satélites.&lt;/p&gt;",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src=\"https://blueberry-assets.oneclick.es/M2_NyO_65a_6.svg\" width=\"80\"&gt;'.repeat({{T1}})",
                "temp": true
            },
            {
                "name": "T4",
                "label": "{{function}}",
                "function": "if ({{T2}} &gt; 1) '&lt;img src=\"https://blueberry-assets.oneclick.es/M2_NyO_65a_6.svg\" width=\"80\"&gt;'.repeat({{T1}})",
                "temp": true
            },
            {
                "name": "T5",
                "label": "{{function}}",
                "function": "if ({{T2}} &gt; 2) '&lt;img src=\"https://blueberry-assets.oneclick.es/M2_NyO_65a_6.svg\" width=\"80\"&gt;'.repeat({{T1}})",
                "temp": true
            },
            {
                "name": "T6",
                "label": "{{function}}",
                "function": "if ({{T2}} &gt; 3) '&lt;img src=\"https://blueberry-assets.oneclick.es/M2_NyO_65a_6.svg\" width=\"80\"&gt;'.repeat({{T1}})",
                "temp": true
            },
            {
                "name": "A1",
                "label": "{{function}}",
                "function": "{{Q1}}*{{Q2}}"
            }
        ],
        "uniques": false
    },
    "algorithm": {
        "name": "calculateOperation",
        "params": {
            "method": "equivLiteral",
            "keyboard": "NUMERICAL"
        }
    }
}</t>
  </si>
  <si>
    <t>M2-NyO-21a</t>
  </si>
  <si>
    <t>Nombra los términos de la suma</t>
  </si>
  <si>
    <t>&lt;p&gt;Observa la siguiente suma y elige la afirmación correcta.&lt;/p&gt;&lt;p&gt;{{Q1}} + {{Q2}} = {{T1}}&lt;/p&gt;</t>
  </si>
  <si>
    <t>Q1 = Min = 1; Max = 9; Step = 1
Q2 = Min = 1; Max = 9; Step = 1</t>
  </si>
  <si>
    <t>T1={{Q1}+{{Q2}}
A1={{Q1}} es un sumando.#*
A2={{Q2}} es un sumando.#*
A3={{T1}} es un sumando.#</t>
  </si>
  <si>
    <t>Los números que se suman se llaman \"sumandos\".</t>
  </si>
  <si>
    <t>&lt;p&gt;Los números que se suman se llaman \"sumandos\".&lt;/p&gt;</t>
  </si>
  <si>
    <t>{
    "id": "M2-NyO-21a-I-1",
    "stimulus": "&lt;p&gt;Elige la afirmación correcta.&lt;/p&gt;&lt;p style=\"text-align: center\"&gt;{{Q1}} + {{Q2}} = {{T1}}&lt;/p&gt;",
    "hint": "&lt;p&gt;Los números que se suman se llaman “sumandos”.&lt;/p&gt;",
    "feedback": "&lt;p&gt;Los números que se suman se llaman “sumandos”.&lt;/p&gt;&lt;p&gt;El resultado se llama “suma”.&lt;/p&gt;",
    "seed": {
        "parameters": [
            {
                "name": "Q1",
                "label": null,
                "min": 1,
                "max": 9,
                "step": 1
            },
            {
                "name": "Q2",
                "label": null,
                "min": 1,
                "max": 9,
                "step": 1
            }
        ],
        "calculated": [
            {
                "name": "T1",
                "label": "{{function}}",
                "function": "{{Q1}}+{{Q2}}",
                "temp": true
            },
            {
                "name": "A1",
                "label": "{{Q1}} es un sumando.",
                "function": ""
            },
            {
                "name": "A2",
                "label": "{{Q2}} es un sumando.",
                "function": ""
            },
            {
                "name": "A3",
                "label": "{{T1}} es un sumando.",
                "function": "",
                "incorrect": true
            }
        ],
        "uniques": true
    },
    "algorithm": {
        "name": "trueFalse",
        "template": "Multiple choice – standard",
        "params": {
            "countCorrect": 1,
            "countIncorrect": 1,
            "showCheckIcon": false,
            "columns": 2
        }
    }
}</t>
  </si>
  <si>
    <t>&lt;p&gt;Arrastra al lado de cada número su nombre.&lt;/p&gt;&lt;p&gt;{{Q1}} + {{Q2}} = {{T1}}&lt;/p&gt;</t>
  </si>
  <si>
    <t>{{Q2}} → {{A1}}
{{T1}} → {{A2}}</t>
  </si>
  <si>
    <t>T1={{Q1}+{{Q2}}
A1 = "sumando"
A2 = "suma"</t>
  </si>
  <si>
    <t>{
    "id": "M2-NyO-21a-E-1",
    "stimulus": "&lt;p&gt;Arrastra al lado de cada número su nombre.&lt;/p&gt;&lt;p style=\"text-align: center\"&gt;{{Q1}} + {{Q2}} = {{T1}}&lt;/p&gt;",
    "feedback": "&lt;p&gt;Los números que se suman se llaman “sumandos”.&lt;/p&gt;",
    "hint": "&lt;p&gt;Los números que se suman se llaman “sumandos”.&lt;/p&gt;&lt;p&gt;El resultado se llama “suma”.&lt;/p&gt;",
    "template": "&lt;p&gt;{{Q2}} → {{response}}&lt;/p&gt;&lt;p&gt;{{T1}} → {{response}}&lt;/p&gt;",
    "seed": {
        "parameters": [
            {
                "name": "Q1",
                "label": null,
                "min": 1,
                "max": 9,
                "step": 1
            },
            {
                "name": "Q2",
                "label": null,
                "min": 1,
                "max": 9,
                "step": 1
            }
        ],
        "calculated": [
            {
                "name": "T1",
                "label": "{{function}}",
                "function": "{{Q1}}+{{Q2}}",
                "temp": true
            },
            {
                "name": "A1",
                "label": "{{function}}",
                "function": "sumando"
            },
            {
                "name": "A2",
                "label": "{{function}}",
                "function": "suma"
            }
        ],
        "uniques": true
    },
    "algorithm": {
        "name": "calculateOperation",
        "template": "Cloze with drag &amp; drop",
        "params": {
            "keyboard": "NUMERICAL"
        }
    }
}</t>
  </si>
  <si>
    <t>{{T1}} → {{A1}}
{{Q1}} → {{A2}}</t>
  </si>
  <si>
    <t>T1={{Q1}+{{Q2}}
A1 = "suma"
A2 = "sumando"</t>
  </si>
  <si>
    <t>{
    "id": "M2-NyO-21a-E-2",
    "stimulus": "&lt;p&gt;Arrastra al lado de cada número su nombre.&lt;/p&gt;&lt;p style=\"text-align: center\"&gt;{{Q1}} + {{Q2}} = {{T1}}&lt;/p&gt;",
    "feedback": "&lt;p&gt;Los números que se suman se llaman “sumandos”.&lt;/p&gt;",
    "hint": "&lt;p&gt;Los números que se suman se llaman “sumandos”.&lt;/p&gt;&lt;p&gt;El resultado se llama “suma”.&lt;/p&gt;",
    "template": "&lt;p&gt;{{T1}} → {{response}}&lt;/p&gt;&lt;p&gt;{{Q1}} → {{response}}&lt;/p&gt;",
    "seed": {
        "parameters": [
            {
                "name": "Q1",
                "label": null,
                "min": 1,
                "max": 9,
                "step": 1
            },
            {
                "name": "Q2",
                "label": null,
                "min": 1,
                "max": 9,
                "step": 1
            }
        ],
        "calculated": [
            {
                "name": "T1",
                "label": "{{function}}",
                "function": "{{Q1}}+{{Q2}}",
                "temp": true
            },
            {
                "name": "A1",
                "label": "{{function}}",
                "function": "suma"
            },
            {
                "name": "A2",
                "label": "{{function}}",
                "function": "sumando"
            }
        ],
        "uniques": true
    },
    "algorithm": {
        "name": "calculateOperation",
        "template": "Cloze with drag &amp; drop",
        "params": {
            "keyboard": "NUMERICAL"
        }
    }
}</t>
  </si>
  <si>
    <t>M2-NyO-21b</t>
  </si>
  <si>
    <t>Realiza sumas sin llevadas (dos cifras, sin llevadas)</t>
  </si>
  <si>
    <t>Arrastra el resultado.</t>
  </si>
  <si>
    <t>{{T1}} + {{T2}} = {{A1}}</t>
  </si>
  <si>
    <t>Q1=List=1,2,3,4,5
Q2=List=0,1,2,3,4,5
Q3=List=1,2,3,4,5
Q4=List=0,1,2,3,4,5</t>
  </si>
  <si>
    <t>T1={{Q1}}*10+{{Q2}}
T2={{Q3}}*10+{{Q4}}
A1={{T1}+{{T2}}*
A2={{T1}+{{T2}}+1
A3={{T1}+{{T2}}+10</t>
  </si>
  <si>
    <t>&lt;p&gt;Comienza sumando las unidades, luego las decenas.&lt;/p&gt;</t>
  </si>
  <si>
    <t>{
    "id": "M2-NyO-21b-I-1",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"&lt;p&gt;Arrastra el resultado correcto.&lt;/p&gt;",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</si>
  <si>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Escribe el resultado.</t>
  </si>
  <si>
    <t>T1={{Q1}}*10+{{Q2}}
T2={{Q3}}*10+{{Q4}}
A1 = {{T1}}+{{T2}}</t>
  </si>
  <si>
    <t>{
    "id": "M2-NyO-21b-E-1",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"&lt;p&gt;Escribe el resultado.&lt;/p&gt;",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</si>
  <si>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 álbum de fotos hay {{T1}} fotos de mi madre y {{T2}} de mi padre. ¿Cuántas fotos hay en total?</t>
  </si>
  <si>
    <t>{{A1}} fotos.</t>
  </si>
  <si>
    <t>T1={{Q1}}*10+{{Q2}}
T2={{Q3}}*10+{{Q4}}
A1 = {{T1}}+{{T2}}</t>
  </si>
  <si>
    <t>{
    "id": "M2-NyO-21b-A-1",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"&lt;p&gt;El juego de construcción de Natalia tiene {{T1}} bloques grandes y {{T2}} bloques pequeños. ¿Cuántos tiene en total?&lt;/p&gt;",
            "template": "&lt;p&gt;Tiene {{response}} bloques.&lt;/p&gt;",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</si>
  <si>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una fiesta de fin de año, hay {{T1}} mujeres y {{T2}} hombres. ¿Cuántas personas hay en la fiesta?</t>
  </si>
  <si>
    <t>{{A1}} personas.</t>
  </si>
  <si>
    <t>{
    "id": "M2-NyO-21b-A-2",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 una fiesta han ido {{T1}} niños y {{T2}} niñas. ¿Cuánta gente hay en la fiesta?&lt;/p&gt;",
            "template": "&lt;p&gt;Hay {{response}} niños y niñas.&lt;/p&gt;",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</si>
  <si>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una laguna hay {{T1}} patos y por la tarde llegan {{T2}} patos más. ¿Cuántos patos hay en total?</t>
  </si>
  <si>
    <t>{{A1}} patos.</t>
  </si>
  <si>
    <t>{
    "id": "M2-NyO-21b-A-3",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"&lt;p&gt;En una laguna había {{T1}} patos. Más tarde han llegado otros {{T2}} patos más. ¿Cuántos hay ahora?&lt;/p&gt;",
            "template": "&lt;p&gt;En laguna hay {{response}} patos.&lt;/p&gt;",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</si>
  <si>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M2-NyO-21c</t>
  </si>
  <si>
    <t>Realiza sumas sin llevadas (tres cifras, sin llevadas)</t>
  </si>
  <si>
    <t>Arrastra el resultado de esta suma.</t>
  </si>
  <si>
    <t>{{T1}} + {{T2}} = {{A121}}</t>
  </si>
  <si>
    <t>Q1=List=1,2,3,4,5
Q2=List=0,1,2,3,4,5
Q3=List=0,1,2,3,4,5
Q4=List=1,2,3,4,5
Q5=List=0,1,2,3,4,5
Q6=List=0,1,2,3,4,5</t>
  </si>
  <si>
    <t>T1 = {{Q1}}*100+{{Q2}}*10+{{Q3}}
T2 = {{Q4}}*100+{{Q5}}*10+{{Q6}}
A121={{T1}}+{{T2}}*
A122={{T1}}+{{T2}}+1
A123={{T1}}+{{T2}}+10</t>
  </si>
  <si>
    <t>Suma primero las unidades, luego las decenas, y por último, las centenas.</t>
  </si>
  <si>
    <t>Suma primero las unidades, luego las decenas, y por último, las centenas.&lt;Suma vertical&gt;</t>
  </si>
  <si>
    <t>{
    "id": "M2-NyO-21c-I-1",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"&lt;p&gt;Arrastra el resultado de esta suma.&lt;/p&gt;",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"params":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</si>
  <si>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Realiza la siguiente suma.</t>
  </si>
  <si>
    <t>T1 = {{Q1}}*100+{{Q2}}*10+{{Q3}}
T2 = {{Q4}}*100+{{Q5}}*10+{{Q6}}
A1={{T1}}+{{T2}}</t>
  </si>
  <si>
    <t>{
    "id": "M2-NyO-21c-E-1",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"&lt;p&gt;Realiza la siguiente suma.&lt;/p&gt;",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</si>
  <si>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Un granjero ha cosechado {{T1}} manzanas verdes y {{T2}} manzanas rojas. ¿Cuántas manzanas ha cosechado en total?</t>
  </si>
  <si>
    <t>{{A1}} manzanas.</t>
  </si>
  <si>
    <t>{
    "id": "M2-NyO-21c-A-1",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granjero cuida a {{T1}} cabras y {{T2}} ovejas. ¿Cuántos animales tiene en total?&lt;/p&gt;",
            "template": "&lt;p&gt;Cuida a {{response}} animales.&lt;/p&gt;",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</si>
  <si>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Luján gastó {{T1}} euros para comprar ropa y {{T2}} euros en un regalo para su mamá. ¿Cuánto dinero gastó?</t>
  </si>
  <si>
    <t>{{A1}} euros.</t>
  </si>
  <si>
    <t>{
    "id": "M2-NyO-21c-A-2",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edificio está construido con {{T1}} ladrillos huecos y {{T2}} macizos. ¿Cuántos son en total?&lt;/p&gt;",
            "template": "&lt;p&gt;Son {{response}} ladrillos.&lt;/p&gt;",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</si>
  <si>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La abuela de Rafael le ha regalado por su cumpleaños {{T1}} euros. Como él ya tenia ahorrado {{T2}} euros, ¿cuánto dinero tiene Rafael ahora?</t>
  </si>
  <si>
    <t>{
    "id": "M2-NyO-21c-A-3",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camión transporta al mercado {{T1}} plátanos y {{T2}} peras. ¿Cuántas piezas de fruta lleva en total?&lt;/p&gt;",
            "template": "&lt;p&gt;Transporta {{response}} frutas.&lt;/p&gt;",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</si>
  <si>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M2-NyO-22a</t>
  </si>
  <si>
    <t>Realiza sumas de 2 sumandos con llevadas (dos cifras)</t>
  </si>
  <si>
    <t>Selecciona  el resultado de la siguiente suma.
{{T1}} + {{T2}} = ...
{{A1}} *
{{A2}}
{{A3}}
{{A4}}
{{A5}}
Se ven 3</t>
  </si>
  <si>
    <t>Q1= List=1,2,3,4, 5
Q2= List=5,6,7,8,9
Q3= List=0,1,2,3,4, 5
Q4= List=0,1,2,3,4, 5
Q5= List=5,6,7,8,9
Q6= List=0,1,2,3,4, 5
Q7 = min =10 ; max = 90; step = 10
Q8 = min = 10; max = 90; step = 10
Q9 = min = 1; max = 9; step = 1
Q10 = min = 1; max = 9; step = 1</t>
  </si>
  <si>
    <t>T1={{Q1}}*100+{{Q2}}*10+{{Q3}}
T2={{Q4}*100+{{Q5}}*10+{{Q6}}
A1= {{T1}}+{{T2}}
A2= {{T1}}+{{T2}}+{{Q7}}
A3= {{T1}}+{{T2}}-{{Q8}}
A4 ={{T1}}+{{T2}}+{{Q9}}
A5 = {{T1}}+{{T2}}-{{Q10}}</t>
  </si>
  <si>
    <t>Si la suma de unidades es más de diez, añade una decena a la suma de las decenas; si también dan más de diez, añade una centena a la suma de las centenas.</t>
  </si>
  <si>
    <t>{
    "id": "M2-NyO-22a-I-1",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"&lt;p&gt;Selecciona el resultado de la siguiente suma.&lt;/p&gt;&lt;p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</si>
  <si>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Calcula esta suma.</t>
  </si>
  <si>
    <t>Q1= List=1,2,3,4, 5
Q2= List=5,6,7,8,9
Q3= List=0,1,2,3,4, 5
Q4= List=0,1,2,3,4, 5
Q5= List=5,6,7,8,9
Q6= List=0,1,2,3,4, 5</t>
  </si>
  <si>
    <t xml:space="preserve">T1={{Q1}}*100+{{Q2}}*10+{{Q3}}
T2={{Q4}*100+{{Q5}}*10+{{Q6}}
A1= {{T1}}+{{T2}}
</t>
  </si>
  <si>
    <t>{
    "id": "M2-NyO-22a-E-1",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"&lt;p&gt;Calcula esta suma.&lt;/p&gt;",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</si>
  <si>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Un granjero ha cosechado {{T1}} manzanas y {{T2}} peras. ¿Cuántas frutas ha cosechado en total?</t>
  </si>
  <si>
    <t>Ha cosechado {{A1}} frutas.</t>
  </si>
  <si>
    <t>{
    "id": "M2-NyO-22a-A-1",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"&lt;p&gt;Un granjero ha cosechado {{T1}} manzanas y {{T2}} peras. ¿Cuánta fruta es?&lt;/p&gt;",
            "template": "&lt;p&gt;Ha recogido {{response}} frutas.&lt;/p&gt;",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</si>
  <si>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Guadalupe ha construido un castillo con {{T1}} bloques amarillos y {{T2}} bloques rojos. ¿Cuántos bloques ha utilizado en total?</t>
  </si>
  <si>
    <t>Ha utilizado {{A1}} bloques.</t>
  </si>
  <si>
    <t>Q1= List=1,2,3,4, 5
Q2= List=0,1,2,3,4, 5
Q3= List=5,6,7,8,9
Q4= List=0,1,2,3,4, 5
Q5= List=0,1,2,3,4, 5
Q6= List=5,6,7,8,9</t>
  </si>
  <si>
    <t>{
    "id": "M2-NyO-22a-A-2",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"&lt;p&gt;Guadalupe ha construido un castillo de juguete con {{T1}} bloques amarillos y {{T2}} bloques rojos. ¿Cuántos ha utilizado en total?&lt;/p&gt;",
            "template": "&lt;p&gt;Ha necesitado {{response}} bloques.&lt;/p&gt;",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</si>
  <si>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el campeonato de educación física, los niños de 2.º han obtenido {{T1}} puntos y las niñas, {{T2}} puntos. ¿Cuántos puntos han logrado en total?</t>
  </si>
  <si>
    <t>{{A1}} puntos.</t>
  </si>
  <si>
    <t>{
    "id": "M2-NyO-22a-A-3",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"&lt;p&gt;En un campeonato de Educación Física, los alumnos de un colegio han obtenido {{T1}} puntos y los del colegio rival, {{T2}} puntos. ¿Cuántos han logrado entre todos?&lt;/p&gt;",
            "template": "&lt;p&gt;Han ganado {{response}} puntos.&lt;/p&gt;",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</si>
  <si>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M2-NyO-22b</t>
  </si>
  <si>
    <t>Realiza sumas de 3 sumandos con llevadas (dos cifras)</t>
  </si>
  <si>
    <t>Elige el resultado de la siguiente suma.</t>
  </si>
  <si>
    <t>{{T1}} + {{T2}} + {{T3}} = {{group1}}</t>
  </si>
  <si>
    <t>Q1= List=1,2,3
Q2= List=5,6,7,8,9
Q3= List=1,2
Q4=  List=5,6,7,8,9
Q5= List=1,2
Q6= Min = 1; Max = 9; Step = 1</t>
  </si>
  <si>
    <t>T1={{Q1}}*10+{{Q2}}
T2={{Q3}}*10+{{Q4}}
T3={{Q5}}*10+{{Q6}}
A1= {{T1}}+{{T2}}+{{T3}}
A2= {{T1}}+{{T2}}+{{T3}}-10
A3= {{T1}}+{{T2}}+{{T3}}-1
{{group1}}={{A1}} *|{{A2}}|{{A3}}</t>
  </si>
  <si>
    <t>Si al sumar las unidades te da más de 10, suma 1 a las decenas.</t>
  </si>
  <si>
    <t>{
    "id": "M2-NyO-22b-I-1",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"&lt;p&gt;Elige el resultado de la siguiente suma.&lt;/p&gt;",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t>
  </si>
  <si>
    <t>Escribe el resultado de esta suma.</t>
  </si>
  <si>
    <t>{{T1}} + {{T2}} + {{T3}} = {{A1}}</t>
  </si>
  <si>
    <t>Q1= List=1,2,3
Q2= List=5,6,7,8,9
Q3= List=1,2
Q4= Min = 5; Max = 9; Step = 1
Q5= List=1,2
Q6= Min = 0; Max = 9; Step = 1</t>
  </si>
  <si>
    <t xml:space="preserve">T1={{Q1}}*10+{{Q2}}
T2={{Q3}}*10+{{Q4}}
T3={{Q5}}*10+{{Q6}}
A1= {{T1}}+{{T2}}+{{T3}}
</t>
  </si>
  <si>
    <t>{
    "id": "M2-NyO-22b-E-1",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"&lt;p&gt;Escribe el resultado de esta suma.&lt;/p&gt;",
            "template": "&lt;p style=\"text-align: center\"&gt;{{Q1}} + {{Q2}} + {{Q3}} = {{response}}&lt;/p&gt;",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t>
  </si>
  <si>
    <t>Para el Día del Niño, en una juguetería se vendieron {{T1}} coches, {{T2}} muñecas y {{T3}} juegos de mesa. ¿Cuántos juguetes se han vendido en total?</t>
  </si>
  <si>
    <t>{{A1}} juguetes.</t>
  </si>
  <si>
    <t>{
    "id": "M2-NyO-22b-A-1",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"&lt;p&gt;En el Día del Niño una juguetería vendió {{Q1}} coches, {{Q2}} muñecas y {{Q3}} juegos de mesa. ¿Cuántos juguetes compraron los clientes en total de estos tres tipos?&lt;/p&gt;",
            "template": "&lt;p&gt;Los clientes compraron {{response}} juguetes.&lt;/p&gt;",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t>
  </si>
  <si>
    <t>La madre de Sofía ha comprado {{T1}} caramelos de fresa, {{T2}} de limón y {{T3}} de naranja para repartirlos en su cumpleaños. ¿Cuántos caramelos ha comprado en total?</t>
  </si>
  <si>
    <t>{{A1}} caramelos.</t>
  </si>
  <si>
    <t>{
    "id": "M2-NyO-22b-A-2",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"&lt;p&gt;La madre de Sofía ha comprado {{Q1}} caramelos de fresa, {{Q2}} de limón y {{Q3}} de naranja para repartirlos en su cumpleaños. ¿Cuántos caramelos son en total?&lt;/p&gt;",
            "template": "&lt;p&gt;Son {{response}} caramelos.&lt;/p&gt;",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t>
  </si>
  <si>
    <t xml:space="preserve">En una biblioteca hay {{T1}} libros de viajes, {{T2}} de cuentos y {{T3}} de cocina. ¿Cuántos libros hay en total?  </t>
  </si>
  <si>
    <t>{{A1}} libros.</t>
  </si>
  <si>
    <t>{
    "id": "M2-NyO-22b-A-3",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"&lt;p&gt;En una biblioteca hay {{Q1}} libros de viajes, {{Q2}} novelas y {{Q3}} manuales. ¿Cuántos son en total?&lt;/p&gt;",
            "template": "&lt;p&gt;Hay {{response}} libros.&lt;/p&gt;",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t>
  </si>
  <si>
    <t>M2-NyO-23a</t>
  </si>
  <si>
    <t>Suma números de dos cifras con ayuda de la recta numérica</t>
  </si>
  <si>
    <t>&lt;p&gt;Selecciona el resultado la siguiente suma. Ayúdate de esta recta numérica.&lt;/p&gt;&lt;div class="fr-number-line" data-graphic='{"distance":1,"min":{{Q1}},"divisions":11}'&gt;</t>
  </si>
  <si>
    <t>Single Choice
*: showCheckIcon=false
*: columns=3</t>
  </si>
  <si>
    <t>Q1 = Min = 10; Max = 99; Step = 1
Q2 = Min = 1; Max = 9; Step = 1
Q3 = Min = 1; Max = 10; Step = 1
Q4 = Min = 1; Max = 10; Step = 1</t>
  </si>
  <si>
    <t>A1={{Q1}}+{{Q2}}*
A2={{Q1}}+{{Q3}}
A3={{Q1}}+{{Q4}}</t>
  </si>
  <si>
    <t>&lt;p&gt;Cuenta {{Q2}} desde {{Q1}} hacia la derecha.&lt;/p&gt;</t>
  </si>
  <si>
    <t>&lt;p&gt;Para hacer esta suma con la ayuda de una recta numérica, hay que contar {{Q2}} posiciones desde {{Q1}} hacia la derecha. Por ejemplo, para esta otra suma:&lt;/p&gt;&lt;p&gt;25 + 7 = 32&lt;/p&gt;
$$IMG=M2_NyO_23a_1</t>
  </si>
  <si>
    <t>{
    "id": "M2-NyO-23a-I-1",
    "stimulus": "&lt;p&gt;Selecciona el resultado la siguiente suma. Ayúdate de esta recta numérica.&lt;/p&gt;&lt;p style=\"text-align:center;\"&gt;{{Q1}} + {{Q2}} = ...&lt;/p&gt;&lt;div class=\"fr-number-line\" data-graphic='{\"distance\":1,\"min\":{{T1}},\"divisions\":11}'&gt;",
    "hint": "&lt;p&gt;Cuenta {{Q2}} desde {{Q1}} hacia la derecha.&lt;/p&gt;",
    "feedback": "&lt;p&gt;Observa este ejemplo:&lt;/p&gt;&lt;p style=\"text-align:center;\"&gt;25 + 7 = 32&lt;/p&gt;&lt;div style=\"display:flex; justify-content:center;\"&gt;&lt;img src=\"https://blueberry-assets.oneclick.es/M2_NyO_23a_1.svg\" width=\"400\"&gt;&lt;/img&gt;&lt;/div&gt;",
    "seed": {
        "parameters": [
            {
                "name": "Q1",
                "label": null,
                "min": 10,
                "max": 99,
                "step": 1
            },
            {
                "name": "Q2",
                "label": null,
                "min": 2,
                "max": 9,
                "step": 1
            },
            {
                "name": "Q3",
                "label": null,
                "min": 1,
                "max": 10,
                "step": 1
            },
            {
                "name": "Q4",
                "label": null,
                "min": 1,
                "max": 10,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</si>
  <si>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&lt;p&gt;Escribe el resultado la siguiente suma. Ayúdate de esta recta numérica.&lt;/p&gt;&lt;div class="fr-number-line" data-graphic='{"distance":1,"min":{{Q1}},"divisions":11}'&gt;</t>
  </si>
  <si>
    <t>&lt;p&gt;{{Q1}} + {{Q2}} = {{A1}}&lt;/p&gt;</t>
  </si>
  <si>
    <t>Q1 = Min = 10; Max = 99; Step = 1
Q2 = Min = 1; Max = 10; Step = 1</t>
  </si>
  <si>
    <t>&lt;p&gt;Para hacer esta suma con la ayuda de una recta numérica, hay que contar {{Q2}} posiciones desde {{Q1}} hacia la derecha. Por ejemplo, para esta otra suma:&lt;/p&gt;&lt;p&gt;25 + 7 = 32&lt;/p&gt;
$$IMG=M2_NyO_23a_1</t>
  </si>
  <si>
    <t>{
    "id": "M2-NyO-23a-E-1",
    "stimulus": "&lt;p&gt;Escribe el resultado la siguiente suma. Ayúdate de esta recta numérica.&lt;/p&gt;&lt;div class=\"fr-number-line\" data-graphic='{\"distance\":1,\"min\":{{T1}},\"divisions\":11}'&gt;",
    "template": "&lt;p&gt;{{Q1}} + {{Q2}} = {{response}}&lt;/p&gt;",
    "hint": "&lt;p&gt;Cuenta {{Q2}} desde {{Q1}} hacia la derecha.&lt;/p&gt;",
    "feedback": "&lt;p&gt;Observa este ejemplo::&lt;/p&gt;&lt;p style=\"text-align:center;\"&gt;25 + 7 = 32&lt;/p&gt;&lt;div style=\"display:flex; justify-content:center;\"&gt;&lt;img src=\"https://blueberry-assets.oneclick.es/M2_NyO_23a_1.svg\" width=\"400\"&gt;&lt;/img&gt;&lt;/div&gt;",
    "seed": {
        "parameters": [
            {
                "name": "Q1",
                "label": null,
                "min": 10,
                "max": 99,
                "step": 1
            },
            {
                "name": "Q2",
                "label": null,
                "min": 2,
                "max": 9,
                "step": 1
            }
        ],
        "calculated": [
            {
                "name": "T1",
                "label": "{{function}}",
                "function": "{{Q1}}-1",
                "temp": "true"
            },
            {
                "name": "A1",
                "label": "{{function}}",
                "function": "{{Q1}}+{{Q2}}"
            }
        ],
        "uniques": true
    },
    "algorithm": {
        "name": "calculateOperation",
        "params": {
            "method": "equivLiteral",
            "keyboard": "NUMERICAL"
        }
    }
}</t>
  </si>
  <si>
    <t>&lt;p&gt;Para llegar a su casa, Virginia ha viajado en autobús {{Q1}} min y ha andado otros {{Q2}} min. ¿Cuántos minutos ha necesitado? Ayúdate de esta recta numérica.&lt;/p&gt;&lt;div class="fr-number-line" data-graphic='{"distance":1,"min":{{Q1}},"divisions":11}'&gt;</t>
  </si>
  <si>
    <t>&lt;p&gt;{{A1}} minutos.&lt;/p&gt;</t>
  </si>
  <si>
    <t>Q1 = Min = 10; Max = 25; Step = 1
Q2 = Min = 2; Max = 10; Step = 1</t>
  </si>
  <si>
    <t>{
    "id": "M2-NyO-23a-A-1",
    "stimulus": "&lt;p&gt;Para llegar a su casa, Virginia ha viajado en autobús {{Q1}} min y ha andado otros {{Q2}} min. ¿Cuántos minutos ha necesitado? Ayúdate de esta recta numérica.&lt;/p&gt;&lt;div class=\"fr-number-line\" data-graphic='{\"distance\":1,\"min\":{{T1}},\"divisions\":11}'&gt;",
    "template": "&lt;p&gt;Ha necesitado {{response}} minutos.&lt;/p&gt;",
    "hint": "&lt;p&gt;Cuenta {{Q2}} desde {{Q1}} hacia la derecha.&lt;/p&gt;",
    "feedback": "&lt;p&gt;Observa este ejemplo::&lt;/p&gt;&lt;p style=\"text-align:center;\"&gt;25 + 7 = 32&lt;/p&gt;&lt;div style=\"display:flex; justify-content:center;\"&gt;&lt;img src=\"https://blueberry-assets.oneclick.es/M2_NyO_23a_1.svg\" width=\"400\"&gt;&lt;/img&gt;&lt;/div&gt;",
    "seed": {
        "parameters": [
            {
                "name": "Q1",
                "label": null,
                "min": 10,
                "max": 25,
                "step": 1
            },
            {
                "name": "Q2",
                "label": null,
                "min": 2,
                "max": 9,
                "step": 1
            }
        ],
        "calculated": [
            {
                "name": "T1",
                "label": "{{function}}",
                "function": "{{Q1}}-1",
                "temp": "true"
            },
            {
                "name": "A1",
                "label": "{{function}}",
                "function": "{{Q1}}+{{Q2}}"
            }
        ],
        "uniques": true
    },
    "algorithm": {
        "name": "calculateOperation",
        "params": {
            "method": "equivLiteral",
            "keyboard": "NUMERICAL"
        }
    }
}</t>
  </si>
  <si>
    <t>&lt;p&gt;Las gallinas de Elena han puesto {{Q1}} huevos por la mañana y otros {{Q2}} por la tarde. ¿Cuántos huevos son en total? Ayúdate de esta recta numérica.&lt;/p&gt;&lt;div class="fr-number-line" data-graphic='{"distance":1,"min":{{Q1}},"divisions":11}'&gt;</t>
  </si>
  <si>
    <t>&lt;p&gt;{{A1}} huevos.&lt;/p&gt;</t>
  </si>
  <si>
    <t>Q1 = Min = 10; Max = 50; Step = 1
Q2 = Min = 2; Max = 10; Step = 1</t>
  </si>
  <si>
    <t>{
    "id": "M2-NyO-23a-A-2",
    "stimulus": "&lt;p&gt;Las gallinas de Elena han puesto {{Q1}} huevos por la mañana y otros {{Q2}} por la tarde. ¿Cuántos huevos son en total? Ayúdate de esta recta numérica.&lt;/p&gt;&lt;div class=\"fr-number-line\" data-graphic='{\"distance\":1,\"min\":{{T1}},\"divisions\":11}'&gt;",
    "template": "&lt;p&gt;Han puesto {{response}} huevos.&lt;/p&gt;",
    "hint": "&lt;p&gt;Cuenta {{Q2}} desde {{Q1}} hacia la derecha.&lt;/p&gt;",
    "feedback": "&lt;p&gt;Observa este ejemplo::&lt;/p&gt;&lt;p style=\"text-align:center;\"&gt;25 + 7 = 32&lt;/p&gt;&lt;div style=\"display:flex; justify-content:center;\"&gt;&lt;img src=\"https://blueberry-assets.oneclick.es/M2_NyO_23a_1.svg\" width=\"400\"&gt;&lt;/img&gt;&lt;/div&gt;",
    "seed": {
        "parameters": [
            {
                "name": "Q1",
                "label": null,
                "min": 10,
                "max": 50,
                "step": 1
            },
            {
                "name": "Q2",
                "label": null,
                "min": 2,
                "max": 9,
                "step": 1
            }
        ],
        "calculated": [
            {
                "name": "T1",
                "label": "{{function}}",
                "function": "{{Q1}}-1",
                "temp": "true"
            },
            {
                "name": "A1",
                "label": "{{function}}",
                "function": "{{Q1}}+{{Q2}}"
            }
        ],
        "uniques": true
    },
    "algorithm": {
        "name": "calculateOperation",
        "params": {
            "method": "equivLiteral",
            "keyboard": "NUMERICAL"
        }
    }
}</t>
  </si>
  <si>
    <t>&lt;p&gt;Un equipo de baloncesto ha marcado {{Q1}} puntos en la primera parte. En la segunda parte han marcado {{Q2}}. ¿Cuántos puntos han marcado en total? Ayúdate de esta recta numérica.&lt;/p&gt;&lt;div class="fr-number-line" data-graphic='{"distance":1,"min":{{Q1}},"divisions":11}'&gt;</t>
  </si>
  <si>
    <t>&lt;p&gt;{{A1}} puntos.&lt;/p&gt;</t>
  </si>
  <si>
    <t>Q1 = Min = 30; Max = 50; Step = 1
Q2 = Min = 2; Max = 10; Step = 1</t>
  </si>
  <si>
    <t>{
    "id": "M2-NyO-23a-A-3",
    "stimulus": "&lt;p&gt;Un equipo de baloncesto ha marcado {{Q1}} puntos en la primera parte. En la segunda parte han marcado {{Q2}}. ¿Cuántos puntos ha marcado en total? Ayúdate de esta recta numérica.&lt;/p&gt;&lt;div class=\"fr-number-line\" data-graphic='{\"distance\":1,\"min\":{{T1}},\"divisions\":11}'&gt;",
    "template": "&lt;p&gt;Ha marcado {{response}} puntos.&lt;/p&gt;",
    "hint": "&lt;p&gt;Cuenta {{Q2}} desde {{Q1}} hacia la derecha.&lt;/p&gt;",
    "feedback": "&lt;p&gt;Observa este ejemplo::&lt;/p&gt;&lt;p style=\"text-align:center;\"&gt;25 + 7 = 32&lt;/p&gt;&lt;div style=\"display:flex; justify-content:center;\"&gt;&lt;img src=\"https://blueberry-assets.oneclick.es/M2_NyO_23a_1.svg\" width=\"400\"&gt;&lt;/img&gt;&lt;/div&gt;",
    "seed": {
        "parameters": [
            {
                "name": "Q1",
                "label": null,
                "min": 30,
                "max": 50,
                "step": 1
            },
            {
                "name": "Q2",
                "label": null,
                "min": 2,
                "max": 9,
                "step": 1
            }
        ],
        "calculated": [
            {
                "name": "T1",
                "label": "{{function}}",
                "function": "{{Q1}}-1",
                "temp": "true"
            },
            {
                "name": "A1",
                "label": "{{function}}",
                "function": "{{Q1}}+{{Q2}}"
            }
        ],
        "uniques": true
    },
    "algorithm": {
        "name": "calculateOperation",
        "params": {
            "method": "equivLiteral",
            "keyboard": "NUMERICAL"
        }
    }
}</t>
  </si>
  <si>
    <t>M2-NyO-62a</t>
  </si>
  <si>
    <t>Realiza sumas de 4 sumandos (dos cifras)</t>
  </si>
  <si>
    <t>¿Cuál es el resultado de esta suma? Arrastra la opción correcta.</t>
  </si>
  <si>
    <t>{{Q1}} + {{Q2}} + {{Q3}} + {{Q4}} = {{A1}}</t>
  </si>
  <si>
    <t>Q1 = min = 10; Max = 99; Step = 1
Q2 = min = 10; Max = 99; Step = 1
Q3 = min = 10; Max = 99; Step = 1
Q4 = min = 10; Max = 99; Step = 1
Q5 = min = 10; Max = 99; Step = 1
Q6 = min = 10; Max = 99; Step = 1</t>
  </si>
  <si>
    <t>A1 = {{Q1}}+{{Q2}}+{{Q3}}+{{Q4}}
A2 = {{Q1}}+{{Q2}}+{{Q3}}+{{Q5}}
A3 = {{Q1}}+{{Q2}}+{{Q3}}+{{Q6}}</t>
  </si>
  <si>
    <t>&lt;p&gt;&lt;div class=\"lemo-fixed-to-responsive\" style=\"max-width: 85px;max-height: 120px;position: relative;width: 100%;display: inline-block;\"&gt;&lt;img src=\"http://drive.google.com/uc?export=view&amp;id=1m-WQfwTpSgdRlCylCwP_zgNLC90sVQ-0\"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t>
  </si>
  <si>
    <t>&lt;p&gt;&lt;div class=\"lemo-fixed-to-responsive\" style=\"max-width: 85px;max-height: 120px;position: relative;width: 100%;display: inline-block;\"&gt;&lt;img src=\"http://drive.google.com/uc?export=view&amp;id=1m-WQfwTpSgdRlCylCwP_zgNLC90sVQ-0\"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t>
  </si>
  <si>
    <t>{
    "id": "M2-NyO-62a-I-1",
    "stimulus": "&lt;p&gt;¿Cuál es el resultado de esta suma? Arrastra la opción correcta.&lt;/p&gt;",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"name": "Q5",
                "label": null,
                "min": 10,
                "max": 99,
                "step": 1
            },
            {
                "name": "Q6",
                "label": null,
                "min": 10,
                "max": 99,
                "step": 1
            }
        ],
        "calculated": [
            {
                "name": "T1",
                "label": "{{function}}",
                "function": "{{Q1}}+{{Q2}}+{{Q3}}+{{Q4}}-math.floor(({{Q1}}+{{Q2}}+{{Q3}}+{{Q4}})/10)*10",
                "temp": "true"
            },
            {
                "name": "A1",
                "label": "{{function}}",
                "function": "{{Q1}}+{{Q2}}+{{Q3}}+{{Q4}}"
            },
            {
                "name": "A2",
                "label": "{{function}}",
                "function": "{{Q1}}+{{Q2}}+{{Q3}}+{{Q5}}"
            },
            {
                "name": "A3",
                "label": "{{function}}",
                "function": "{{Q1}}+{{Q2}}+{{Q3}}+{{Q6}}"
            }
        ],
        "uniques": true
    },
    "algorithm": {
        "name": "calculateOperation",
        "template": "Cloze with drag &amp; drop"
    }
}</t>
  </si>
  <si>
    <t>Suma estos 4 números.</t>
  </si>
  <si>
    <t>{{Q1}} + {{Q2}} + {{Q3}} + {{Q4}} = {{response}}</t>
  </si>
  <si>
    <t>Q1 = min = 10; Max = 99; Step = 1
Q2 = min = 10; Max = 99; Step = 1
Q3 = min = 10; Max = 99; Step = 1
Q4 = min = 10; Max = 99; Step = 1</t>
  </si>
  <si>
    <t>A1 = {{Q1}}+{{Q2}}+{{Q3}}+{{Q4}}</t>
  </si>
  <si>
    <t>{
    "id": "M2-NyO-62a-E-1",
    "stimulus": "&lt;p&gt;Suma estos 4 números.&lt;/p&gt;",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t>
  </si>
  <si>
    <t>&lt;p&gt;Un agricultor ha recogido de sus árboles frutales {{Q1}} kg de naranjas, {{Q2}} kg de limones, {{Q3}} kg de peras y {{Q4}} kg de mandarinas. ¿Cuántos kilogramos de frutas ha recogido en total? &lt;/p&gt;</t>
  </si>
  <si>
    <t>&lt;p&gt;{{response}} kg de frutas.&lt;/p&gt;</t>
  </si>
  <si>
    <t>Q1 = min = 10; Max = 99; Step = 1
Q2 = min = 10; Max = 99; Step = 1
Q3 = min = 10; Max = 99; Step = 1
Q4 = min = 10; Max = 99; Step = 1</t>
  </si>
  <si>
    <t>A1 = {{Q1}}+{{Q2}}+{{Q3}}+{{Q4}}
T1 = {{Q1}}+{{Q2}}+{{Q3}}+{{Q4}}-math.floor(({{Q1}}+{{Q2}}+{{Q3}}+{{Q4}})/10)*10</t>
  </si>
  <si>
    <t>{
    "id": "M2-NyO-62a-A-1",
    "stimulus": "&lt;p&gt;Un agricultor ha recogido de sus árboles frutales {{Q1}} kg de naranjas, {{Q2}} kg de limones, {{Q3}} kg de peras y {{Q4}} kg de mandarinas. ¿Cuántos kilogramos de fruta ha recogido en total?&lt;/p&gt;",
    "template": "&lt;p&gt;{{response}} kg de fruta.&lt;/p&gt;",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t>
  </si>
  <si>
    <t>&lt;p&gt;Susana colecciona conchas. El primer día en la playa recogió {{Q1}}; el segundo, {{Q2}}; el tercero, {Q3}}; y el cuarto recogió {{Q4}} conchas. ¿Cuántas conchas ha reunido en total?&lt;/p&gt;</t>
  </si>
  <si>
    <t>&lt;p&gt;{{response}} conchas.&lt;/p&gt;</t>
  </si>
  <si>
    <t>{
    "id": "M2-NyO-62a-A-2",
    "stimulus": "&lt;p&gt;Susana es una coleccionista de conchas. El primer día en la playa ha recogido {{Q1}}; el segundo, {{Q2}}; el tercero, {{Q3}}; y el cuarto recogió {{Q4}} conchas. ¿Cuántas conchas ha reunido en total?&lt;/p&gt;",
    "template": "&lt;p&gt;{{response}} conchas.&lt;/p&gt;",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t>
  </si>
  <si>
    <t>&lt;p&gt;La primera semana de primavera, un equipo de reforestación plantó {{Q1}} árboles; la segunda, {{Q2}}; la tercera, {{Q3}}; y la cuarta, {{Q4}}. ¿Cuántos árboles plantaron en total? &lt;/p&gt;</t>
  </si>
  <si>
    <t>&lt;p&gt;{{response}} árboles.&lt;/p&gt;</t>
  </si>
  <si>
    <t>T1 = {{Q1}}+{{Q2}}+{{Q3}}+{{Q4}}-math.floor(({{Q1}}+{{Q2}}+{{Q3}}+{{Q4}})/10)*10
A1 = {{Q1}}+{{Q2}}+{{Q3}}+{{Q4}}</t>
  </si>
  <si>
    <t>{
    "id": "M2-NyO-62a-A-3",
    "stimulus": "&lt;p&gt;La primera semana de primavera, un equipo de reforestación plantó {{Q1}} árboles; la segunda, {{Q2}}; la tercera, {{Q3}}; y la cuarta, {{Q4}}. ¿Cuántos árboles plantaron en total?&lt;/p&gt;",
    "template": "&lt;p&gt;{{response}} árboles.&lt;/p&gt;",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t>
  </si>
  <si>
    <t>M2-NyO-66a</t>
  </si>
  <si>
    <t>Realiza sumas de 2 sumandos con llevadas (tres cifras)</t>
  </si>
  <si>
    <t>&lt;p&gt;¿Cuál es el resultado de esta suma? Selecciona la opción correcta.&lt;/p&gt;&lt;p style="text-align:center;"&gt;{{Q1}} + {{Q2}} = ...&lt;/p&gt;
A1*
A2
A3</t>
  </si>
  <si>
    <t>Q1 = min = 100; Max = 999; Step = 1
Q2 = min = 100; Max = 999; Step = 1
Q3 = min = 100; Max = 999; Step = 1
Q4 = min = 100; Max = 999; Step = 1</t>
  </si>
  <si>
    <t>A1 = {{Q1}}+{{Q2}}
A2 = {{Q1}}+{{Q3}}
A3 = {{Q1}}+{{Q4}}</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</si>
  <si>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</si>
  <si>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t>
  </si>
  <si>
    <t>{
    "id": "M2-NyO-66a-I-1",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"&lt;p&gt;¿Cuál es el resultado de esta suma? Selecciona la opción correcta.&lt;/p&gt;&lt;p style=\"text-align: center\"&gt;{{Q1}} + {{Q2}} = ...&lt;/p&gt;",
            "seed": {
                "calculated": [
                    {
                        "name": "A1",
                        "label": "{{function}}",
                        "function": "{{Q1}}+{{Q2}}"
                    },
                    {
                        "name": "A2",
                        "label": "{{function}}",
                        "function": "{{Q1}}+{{Q3}}",
                        "incorrect": true
                    },
                    {
                        "name": "A3",
                        "label": "{{function}}",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</si>
  <si>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{{Q1}} + {{Q2}} = {{response}}</t>
  </si>
  <si>
    <t>Q1 = min = 100; Max = 999; Step = 1
Q2 = min = 100; Max = 999; Step = 1</t>
  </si>
  <si>
    <t>{
    "id": "M2-NyO-66a-E-1",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"&lt;p&gt;Escribe el resultado de esta suma.&lt;/p&gt;",
            "template": "&lt;p style=\"text-align: center\"&gt;{{Q1}} + {{Q2}} = {{response}}&lt;/p&gt;",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</si>
  <si>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&lt;p&gt;En un concurso de cocina de TV han entrevistado a {{Q1}} personas por la mañana y a {{Q2}} por la tarde. ¿A cuántas personas han entrevistado?&lt;/p&gt;</t>
  </si>
  <si>
    <t>&lt;p&gt;{{A1}} personas.&lt;/p&gt;</t>
  </si>
  <si>
    <t>{
    "id": "M2-NyO-66a-A-1",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"&lt;p&gt;Los padres de Damián guardan todos sus dibujos, los {{Q1}} dibujos hechos con lapiceros y los {{Q2}} de acuarelas. ¿Cuántos tienen en total?&lt;/p&gt;",
            "template": "&lt;p&gt;Guardan {{response}} dibujos.&lt;/p&gt;",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</si>
  <si>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&lt;p&gt;Natalia ha obtenido {{Q1}} puntos en la primera fase de un videojuego y {{Q2}} en la segunda. ¿Cuántos puntos ha obtenido en total?&lt;/p&gt;</t>
  </si>
  <si>
    <t>{
    "id": "M2-NyO-66a-A-2",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"&lt;p&gt;Natalia ha recibido {{Q1}} puntos en la 1.ª fase de un videojuego y {{Q2}} en la segunda. ¿Cuántos puntos ha obtenido en total?&lt;/p&gt;",
            "template": "&lt;p&gt;Ha ganado {{response}} puntos.&lt;/p&gt;",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</si>
  <si>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&lt;p&gt;En el colegio de Susana han organizado una colecta para arreglar el parque de la residencia de mayores que hay al otro lado de la calle. La clase de 2.º A ha recaudado {{Q1}} € y la de 2.º B, {{Q2}} €. ¿Cuánto dinero han reunido en total?&lt;/p&gt;</t>
  </si>
  <si>
    <t>&lt;p&gt;{{A1}} €.&lt;/p&gt;</t>
  </si>
  <si>
    <t>{
    "id": "M2-NyO-66a-A-3",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"&lt;p&gt;En el colegio de Susana han organizado una colecta para arreglar un parque. Han recaudado {{Q1}} € en donaciones y {{Q2}} € con un mercadillo. ¿Cuánto dinero han reunido en total?&lt;/p&gt;",
            "template": "&lt;p&gt;Ha conseguido {{response}} €.&lt;/p&gt;",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</si>
  <si>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M2-NyO-24a</t>
  </si>
  <si>
    <t>Suma 10 a números de dos cifras</t>
  </si>
  <si>
    <t>&lt;p&gt;¿Cuál es el resultado de esta operación?&lt;/p&gt;&lt;p&gt;{{T1}} + 10 = ...&lt;/p&gt;</t>
  </si>
  <si>
    <t>Q1= Min = 20; Max = 99; Step = 1
Q2= Min = 20; Max = 99; Step = 1
Q3= Min = 20; Max = 99; Step = 1</t>
  </si>
  <si>
    <t>T1 = {{Q1}}-10
A1= {{Q1}}*
A2= {{Q2}}
A3= {{Q3}}
T2 = math.floor({{T1}}/10)
T3 = {{T1}}-math.floor({{T1}}/10)*10
T4 = math.floor({{T1}}/10)+1</t>
  </si>
  <si>
    <t>Suma 1 a las decenas.</t>
  </si>
  <si>
    <t>&lt;p&gt;Sumar 10 a un número es sumar 1 a las decenas.&lt;/p&gt;&lt;p&gt;&lt;b&gt;{{T2}}&lt;/b&gt;{{T3}} + &lt;b&gt;1&lt;/b&gt;0 = &lt;b&gt;{{T4}}&lt;/b&gt;{{T3}}&lt;/p&gt;</t>
  </si>
  <si>
    <t>{
    "id": "M2-NyO-24a-I-1",
    "stimulus": "&lt;p&gt;¿Cuál es el resultado?&lt;/p&gt;&lt;p style=\"text-align: center\"&gt;{{T1}} + 10 = ...&lt;/p&gt;",
    "hint": "&lt;p&gt;Suma 1 a las decenas.&lt;/p&gt;",
    "feedback": "&lt;p&gt;Sumar 10 es sumar 1 a las decenas:&lt;/p&gt;&lt;p style=\"text-align: center\"&gt;&lt;b&gt;{{T2}}&lt;/b&gt;{{T3}} + &lt;b&gt;1&lt;/b&gt;0 = &lt;b&gt;{{T4}}&lt;/b&gt;{{T3}}&lt;/p&gt;",
    "seed": {
        "parameters": [
            {
                "name": "Q1",
                "label": null,
                "min": 20,
                "max": 99,
                "step": 1
            },
            {
                "name": "Q2",
                "label": null,
                "min": 20,
                "max": 99,
                "step": 1
            },
            {
                "name": "Q3",
                "label": null,
                "min": 20,
                "max": 99,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"math.floor({{T1}}/10)+1",
                "temp": true
            }
        ],
        "uniques": true
    },
    "algorithm": {
        "name": "trueFalse",
        "template": "Multiple choice – standard",
        "params": {
            "countCorrect": 1,
            "countIncorrect": 2,
            "showCheckIcon": false,
            "columns": 3
        }
    }
}</t>
  </si>
  <si>
    <t>{{Q1}} + 10 = {{A1}}</t>
  </si>
  <si>
    <t>Q1= Min = 20; Max = 89; Step = 1</t>
  </si>
  <si>
    <t>A1= {{Q1}}+10
T2 = math.floor({{Q1}}/10)
T3 = {{Q1}}-math.floor({{Q1}}/10)*10
T4 = math.floor({{Q1}}/10)+1</t>
  </si>
  <si>
    <t>{
    "id": "M2-NyO-24a-E-1",
    "stimulus": "&lt;p&gt;Escribe el resultado.&lt;/p&gt;",
    "feedback": "&lt;p&gt;Sumar 10 es sumar 1 a las decenas:&lt;/p&gt;&lt;p style=\"text-align: center\"&gt;&lt;b&gt;{{T2}}&lt;/b&gt;{{T3}} + &lt;b&gt;1&lt;/b&gt;0 = &lt;b&gt;{{T4}}&lt;/b&gt;{{T3}}&lt;/p&gt;",
    "hint": "&lt;p&gt;Suma 1 a las decenas.&lt;/p&gt;",
    "template": "&lt;p style=\"text-align: center\"&gt;{{Q1}} + 10 = {{response}}&lt;/p&gt;",
    "seed": {
        "parameters": [
            {
                "name": "Q1",
                "label": null,
                "min": 20,
                "max": 89,
                "step": 1
            }
        ],
        "calculated": [
            {
                "name": "T2",
                "label": "{{function}}",
                "function": " math.floor({{Q1}}/10)",
                "temp": true
            },
            {
                "name": "T3",
                "label": "{{function}}",
                "function": "{{Q1}}-math.floor({{Q1}}/10)*10",
                "temp": true
            },
            {
                "name": "T4",
                "label": "{{function}}",
                "function": "math.floor({{Q1}}/10)+1",
                "temp": true
            },
            {
                "name": "A1",
                "label": "{{function}}",
                "function": "{{Q1}}+10"
            }
        ],
        "uniques": true
    },
    "algorithm": {
        "name": "calculateOperation",
        "params": {
            "method": "equivLiteral",
            "keyboard": "NUMERICAL"
        }
    }
}</t>
  </si>
  <si>
    <t>M2-NyO-54a</t>
  </si>
  <si>
    <t>Suma decenas enteras a números de dos cifras</t>
  </si>
  <si>
    <t>Q1 = Min = 61; Max = 99; Step = 1
Q2 = Min = 61; Max = 99; Step = 1
Q3 = Min = 61; Max = 99; Step = 1
Q4 = List = 1, 2, 3, 4, 5</t>
  </si>
  <si>
    <t>T1 = {{Q1}}-{{Q4}}*10
A1 = {{Q1}}*
A2 = {{Q2}}
A3 = {{Q3}}
T2 = {{Q4}}*10
T3 = math.floor({{T1}}/10)
T4 = {{T1}}-math.floor({{T1}}/10)*10
T5 = math.floor({{T1}}/10)+{{Q4}}</t>
  </si>
  <si>
    <t>Suma {{Q4}} a las decenas.</t>
  </si>
  <si>
    <t>&lt;p&gt;Sumar {{T2}} a un número es sumar {{Q2}} a las decenas.&lt;/p&gt;&lt;p&gt;&lt;b&gt;{{T3}}&lt;/b&gt;{{T4}} + &lt;b&gt;{{Q4}}&lt;/b&gt;0 = &lt;b&gt;{{T5}}&lt;/b&gt;{{T4}}&lt;/p&gt;</t>
  </si>
  <si>
    <t>{
    "id": "M2-NyO-54a-I-1",
    "stimulus": "&lt;p&gt;Arrastra el resultado de esta suma.&lt;/p&gt;",
    "feedback": "&lt;p&gt;Sumar {{T2}} es sumar {{Q4}} a las decenas:&lt;/p&gt;&lt;p style=\"text-align: center\"&gt;&lt;b&gt;{{T3}}&lt;/b&gt;{{T4}} + &lt;b&gt;{{Q4}}&lt;/b&gt;0 = &lt;b&gt;{{T5}}&lt;/b&gt;{{T4}}&lt;/p&gt;",
    "hint": "&lt;p&gt;Suma {{Q4}} a las decenas.&lt;/p&gt;",
    "template": "&lt;p style=\"text-align: center\"&gt;{{T1}} + {{T2}} = {{response}}&lt;/p&gt;",
    "seed": {
        "parameters": [
            {
                "name": "Q1",
                "label": null,
                "min": 61,
                "max": 99,
                "step": 1
            },
            {
                "name": "Q2",
                "label": null,
                "min": 61,
                "max": 99,
                "step": 1
            },
            {
                "name": "Q3",
                "label": null,
                "min": 61,
                "max": 99,
                "step": 1
            },
            {
                "name": "Q4",
                "label": null,
                "list": [
                    2,
                    3,
                    4,
                    5
                ]
            }
        ],
        "calculated": [
            {
                "name": "T1",
                "label": "{{function}}",
                "function": "{{Q1}}-{{Q4}}*10",
                "temp": true
            },
            {
                "name": "T2",
                "label": "{{function}}",
                "function": "{{Q4}}*10",
                "temp": true
            },
            {
                "name": "T3",
                "label": "{{function}}",
                "function": " math.floor({{T1}}/10)",
                "temp": true
            },
            {
                "name": "T4",
                "label": "{{function}}",
                "function": "{{T1}}-math.floor({{T1}}/10)*10",
                "temp": true
            },
            {
                "name": "T5",
                "label": "{{function}}",
                "function": "math.floor({{T1}}/10)+{{Q4}}",
                "temp": true
            },
            {
                "name": "A1",
                "label": "{{function}}",
                "function": "{{Q1}}"
            },
            {
                "name": "A2",
                "label": "{{function}}",
                "function": "{{Q2}}",
                "incorrect": true
            },
            {
                "name": "A3",
                "label": "{{function}}",
                "function": "{{Q3}}",
                "incorrect": true
            }
        ],
        "uniques": true
    },
    "algorithm": {
        "name": "calculateOperation",
        "template": "Cloze with drag &amp; drop",
        "params": {
            "keyboard": "NUMERICAL"
        }
    }
}</t>
  </si>
  <si>
    <t>{{Q1}} + {{T2}} = {{A1}}</t>
  </si>
  <si>
    <t>Q1 = Min = 10; Max = 49; Step = 1
Q2 = Min = 1; Max = 5; Step = 1</t>
  </si>
  <si>
    <t>A1 = {{Q1}}+{{Q2}}*10
T2 = {{Q2}}*10
T3 = math.floor({{Q1}}/10)
T4 = {{Q1}}-math.floor({{Q1}}/10)*10
T5 = math.floor({{Q1}}/10)+{{Q2}}</t>
  </si>
  <si>
    <t>Suma {{Q2}} a las decenas.</t>
  </si>
  <si>
    <t>&lt;p&gt;Sumar {{T2}} a un número es sumar {{Q2}} a las decenas.&lt;/p&gt;&lt;p&gt;&lt;b&gt;{{T3}}&lt;/b&gt;{{T4}} + &lt;b&gt;{{Q2}}&lt;/b&gt;0 = &lt;b&gt;{{T5}}&lt;/b&gt;{{T4}}&lt;/p&gt;</t>
  </si>
  <si>
    <t>{
    "id": "M2-NyO-54a-E-1",
    "stimulus": "&lt;p&gt;Escribe el resultado de esta suma.&lt;/p&gt;",
    "feedback": "&lt;p&gt;Sumar {{T2}} es sumar {{Q2}} a las decenas:&lt;/p&gt;&lt;p style=\"text-align: center\"&gt;&lt;b&gt;{{T3}}&lt;/b&gt;{{T4}} + &lt;b&gt;{{Q2}}&lt;/b&gt;0 = &lt;b&gt;{{T5}}&lt;/b&gt;{{T4}}&lt;/p&gt;",
    "hint": "&lt;p&gt;Suma {{Q2}} a las decenas.&lt;/p&gt;",
    "template": "&lt;p style=\"text-align: center\"&gt;{{Q1}} + {{T2}} = {{response}}&lt;/p&gt;",
    "seed": {
        "parameters": [
            {
                "name": "Q1",
                "label": null,
                "min": 10,
                "max": 49,
                "step": 1
            },
            {
                "name": "Q2",
                "label": null,
                "list": [
                    2,
                    3,
                    4,
                    5
                ]
            }
        ],
        "calculated": [
            {
                "name": "T2",
                "label": "{{function}}",
                "function": "{{Q2}}*10",
                "temp": true
            },
            {
                "name": "T3",
                "label": "{{function}}",
                "function": "math.floor({{Q1}}/10)",
                "temp": true
            },
            {
                "name": "T4",
                "label": "{{function}}",
                "function": "{{Q1}}-math.floor({{Q1}}/10)*10",
                "temp": true
            },
            {
                "name": "T5",
                "label": "{{function}}",
                "function": "math.floor({{Q1}}/10)+{{Q2}}",
                "temp": true
            },
            {
                "name": "A1",
                "label": "{{function}}",
                "function": "{{Q1}}+{{Q2}}*10"
            }
        ],
        "uniques": true
    },
    "algorithm": {
        "name": "calculateOperation",
        "params": {
            "method": "equivLiteral",
            "keyboard": "NUMERICAL"
        }
    }
}</t>
  </si>
  <si>
    <t>M2-NyO-24b</t>
  </si>
  <si>
    <t>Calcula mentalmente sumas con resultado 10</t>
  </si>
  <si>
    <t>¿Cuál es el resultado de esta suma?</t>
  </si>
  <si>
    <t>{{Q1}} +  {{T1}} = {{group1}}</t>
  </si>
  <si>
    <t>Q1 = Min = 1; Max = 9; Step = 1
Q2 = List = 5, 6, 7, 8, 9, 11, 12, 13, 14, 15
Q3 = List = 5, 6, 7, 8, 9, 11, 12, 13, 14, 15</t>
  </si>
  <si>
    <t>T1= 10-{{Q1}}
group1 = 10*, {{Q2}}, {{Q3}}</t>
  </si>
  <si>
    <t>Puedes ayudarte usando los dedos.</t>
  </si>
  <si>
    <t>Para calcular esta suma, puedes ayudarte usando los dedos.</t>
  </si>
  <si>
    <t>{
    "id": "M2-NyO-24b-I-1",
    "stimulus": "&lt;p&gt;¿Cuál es el resultado de esta suma?&lt;/p&gt;",
    "template": "&lt;p style=\"text-align: center\"&gt;{{Q1}} + {{T1}} = {{response}}&lt;/p&gt;",
    "hint": "&lt;p&gt;Puedes ayudarte usando los dedos.&lt;/p&gt;",
    "feedback": "&lt;p&gt;Para calcular esta suma, puedes ayudarte usando los dedos.&lt;/p&gt;",
    "seed": {
        "parameters": [
            {
                "name": "Q1",
                "label": null,
                "min": 1,
                "max": 9,
                "step": 1
            },
            {
                "name": "Q2",
                "label": null,
                "list": [
                    5,
                    6,
                    7,
                    8,
                    9,
                    11,
                    12,
                    13,
                    14,
                    15
                ]
            },
            {
                "name": "Q3",
                "label": null,
                "list": [
                    5,
                    6,
                    7,
                    8,
                    9,
                    11,
                    12,
                    13,
                    14,
                    15
                ]
            }
        ],
        "calculated": [
            {
                "name": "T1",
                "label": "{{function}}",
                "function": "T1= 10-{{Q1}}",
                "temp": true
            },
            {
                "name": "A1",
                "label": "10",
                "function": "",
                "group": 1
            },
            {
                "name": "A2",
                "label": "{{Q2}}",
                "function": "",
                "group": 1,
                "incorrect": true
            },
            {
                "name": "A3",
                "label": "{{Q3}}",
                "function": "",
                "group": 1,
                "incorrect": true
            }
        ],
        "uniques": true
    },
    "algorithm": {
        "name": "groupResponses",
        "template": "Cloze with drop down"
    }
}</t>
  </si>
  <si>
    <t>{{Q1}} +  {{T1}} = {{A1}}</t>
  </si>
  <si>
    <t>Q1= Min = 1; Max = 9; Step = 1</t>
  </si>
  <si>
    <t>T1= 10-{{Q1}}
A1= 10</t>
  </si>
  <si>
    <t>{
    "id": "M2-NyO-24b-E-1",
    "stimulus": "&lt;p&gt;Escribe el resultado de esta suma.&lt;/p&gt;",
    "feedback": "&lt;p&gt;Para calcular esta suma, puedes ayudarte usando los dedos.&lt;/p&gt;",
    "hint": "&lt;p&gt;Puedes ayudarte usando los dedos.&lt;/p&gt;",
    "template": "&lt;p style=\"text-align: center\"&gt;{{Q1}} + {{T1}} = {{response}}&lt;/p&gt;",
    "seed": {
        "parameters": [
            {
                "name": "Q1",
                "label": null,
                "list": [
                    1,
                    2,
                    3,
                    4,
                    5,
                    6,
                    7,
                    8,
                    9
                ]
            }
        ],
        "calculated": [
            {
                "name": "T1",
                "label": "{{function}}",
                "function": " 10-{{Q1}}",
                "temp": true
            },
            {
                "name": "A1",
                "label": "{{function}}",
                "function": "10"
            }
        ],
        "uniques": true
    },
    "algorithm": {
        "name": "calculateOperation",
        "params": {
            "method": "equivLiteral",
            "keyboard": "NUMERICAL"
        }
    }
}</t>
  </si>
  <si>
    <t>M2-NyO-25a</t>
  </si>
  <si>
    <t>Suma 10 a números de tres cifras</t>
  </si>
  <si>
    <t>&lt;p&gt;Selecciona el resultado de esta suma.&lt;/p&gt;&lt;p&gt;{{T1}} + 10 = ...&lt;/p&gt;</t>
  </si>
  <si>
    <t>Q1 = Min = 1; Max = 9; Step = 1
Q2 = Min = 1; Max = 9; Step = 1
Q3 = Min = 1; Max = 9; Step = 1
Q4 = Min = 1; Max = 9; Step = 1
Q5 = Min = 1; Max = 9; Step = 1
Q6 = Min = 1; Max = 9; Step = 1
Q7 = Min = 1; Max = 9; Step = 1</t>
  </si>
  <si>
    <t>T1= {{Q1}}*100+{{Q2}}*10+{{Q3}}-10
T2= {{Q2}}-1
A1= {{Q1}}*100+{{Q2}}*10+{{Q3}}*
A2= {{Q1}}*100+{{Q4}}*10+{{Q5}}
A3= {{Q1}}*100+{{Q6}}*10+{{Q7}}</t>
  </si>
  <si>
    <t>&lt;p&gt;Sumar 10 a un número es sumar 1 a las decenas.&lt;/p&gt;&lt;p&gt;{{Q1}}&lt;b&gt;{{T2}}&lt;/b&gt;{{Q3}} + &lt;b&gt;1&lt;/b&gt;0 = {{Q1}}&lt;b&gt;{{Q2}}&lt;/b&gt;{{Q3}}&lt;/p&gt;</t>
  </si>
  <si>
    <t>{
    "id": "M2-NyO-25a-I-1",
    "stimulus": "&lt;p&gt;Selecciona el resultado de esta suma.&lt;/p&gt;&lt;p style=\"text-align: center\"&gt;{{T1}} + 10 = ...&lt;/p&gt;",
    "hint": "&lt;p&gt;Suma 1 a las decenas.&lt;/p&gt;",
    "feedback": "&lt;p&gt;Sumar 10 es sumar 1 a las decenas:&lt;/p&gt;&lt;p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t>
  </si>
  <si>
    <t>{{T1}} + 10 = {{A1}}</t>
  </si>
  <si>
    <t>Q1 = Min = 1; Max = 9; Step = 1
Q2 = Min = 1; Max = 9; Step = 1
Q3 = Min = 1; Max = 9; Step = 1</t>
  </si>
  <si>
    <t>T1= {{Q1}}*100+{{Q2}}*10+{{Q3}}-10
T2= {{Q2}}-1
A1= {{Q1}}*100+{{Q2}}*10+{{Q3}}</t>
  </si>
  <si>
    <t>{
    "id": "M2-NyO-25a-E-1",
    "stimulus": "&lt;p&gt;Escribe el resultado de esta suma.&lt;/p&gt;",
    "feedback": "&lt;p&gt;Sumar 10 es sumar 1 a las decenas:&lt;/p&gt;&lt;p style=\"text-align: center\"&gt;{{Q1}}&lt;b&gt;{{T2}}&lt;/b&gt;{{Q3}} + &lt;b&gt;1&lt;/b&gt;0 = {{Q1}}&lt;b&gt;{{Q2}}&lt;/b&gt;{{Q3}}&lt;/p&gt;",
    "hint": "&lt;p&gt;Suma 1 a las decenas.&lt;/p&gt;",
    "template": "&lt;p style=\"text-align: center\"&gt;{{T1}} + 10 = {{response}}&lt;/p&gt;",
    "seed": {
        "parameters": [
            {
                "name": "Q1",
                "label": null,
                "list": [
                    1,
                    2,
                    3,
                    4,
                    5,
                    6,
                    7,
                    8,
                    9
                ]
            },
            {
                "name": "Q2",
                "label": null,
                "list": [
                    1,
                    2,
                    3,
                    4,
                    5,
                    6,
                    7,
                    8,
                    9
                ]
            },
            {
                "name": "Q3",
                "label": null,
                "list": [
                    1,
                    2,
                    3,
                    4,
                    5,
                    6,
                    7,
                    8,
                    9
                ]
            }
        ],
        "calculated": [
            {
                "name": "T1",
                "label": "{{function}}",
                "function": "{{Q1}}*100+{{Q2}}*10+{{Q3}}-10",
                "temp": true
            },
            {
                "name": "T2",
                "label": "{{function}}",
                "function": "{{Q2}}-1",
                "temp": true
            },
            {
                "name": "A1",
                "label": "{{function}}",
                "function": "{{Q1}}*100+{{Q2}}*10+{{Q3}}"
            }
        ],
        "uniques": true
    },
    "algorithm": {
        "name": "calculateOperation",
        "params": {
            "method": "equivLiteral",
            "keyboard": "NUMERICAL"
        }
    }
}</t>
  </si>
  <si>
    <t>M2-NyO-55a</t>
  </si>
  <si>
    <t>Suma 100 a números de tres cifras</t>
  </si>
  <si>
    <t>{{T1}} + 100 = {{A1}}</t>
  </si>
  <si>
    <t>Q1 = Min = 2; Max = 9; Step = 1
Q2 = Min = 0; Max = 9; Step = 1
Q3 = Min = 0; Max = 9; Step = 1
Q4 = Min = 0; Max = 9; Step = 1
Q5 = Min = 0; Max = 9; Step = 1
Q6 = Min = 0; Max = 9; Step = 1
Q7 = Min = 0; Max = 9; Step = 1</t>
  </si>
  <si>
    <t>T1={{Q1}}*100+{{Q2}}*10+{{Q3}}-100
T2 = {{Q1}}-1
A1= {{Q1}}*100+{{Q2}}*10+{{Q3}}*
A2= {{Q1}}*100+{{Q4}}*10+{{Q5}}
A3= {{Q1}}*100+{{Q6}}*10+{{Q7}}</t>
  </si>
  <si>
    <t>Suma 1 a las centenas.</t>
  </si>
  <si>
    <t>&lt;p&gt;Sumar 100 a un número es sumar 1 a las centenas.&lt;/p&gt;&lt;p&gt;&lt;b&gt;{{T2}}&lt;/b&gt;{{Q2}}{{Q3}} + &lt;b&gt;1&lt;/b&gt;00 = &lt;b&gt;{{Q1}}&lt;/b&gt;{{Q2}}{{Q3}}&lt;/p&gt;</t>
  </si>
  <si>
    <t>{
    "id": "M2-NyO-55a-I-1",
    "stimulus": "&lt;p&gt;Arrastra el resultado de esta suma.&lt;/p&gt;",
    "template": "&lt;p style=\"text-align: center\"&gt;{{T1}} + 100 = {{response}}&lt;/p&gt;",
    "hint": "&lt;p&gt;Suma 1 a las centenas.&lt;/p&gt;",
    "feedback": "&lt;p&gt;Sumar 100 es sumar 1 a las centenas:&lt;/p&gt;&lt;p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t>
  </si>
  <si>
    <t>Q1 = Min = 1; Max = 8; Step = 1
Q2 = Min = 0; Max = 9; Step = 1
Q3 = Min = 0; Max = 9; Step = 1</t>
  </si>
  <si>
    <t>T1={{Q1}}*100+{{Q2}}*10+{{Q3}}
A1= {{T1}}+100
T2 = {{T2}}+1</t>
  </si>
  <si>
    <t>Suma 1 a las centenas</t>
  </si>
  <si>
    <t>&lt;p&gt;Sumar 100 a un número es sumar 1 a las centenas.&lt;/p&gt;&lt;p&gt;&lt;b&gt;{{Q1}}&lt;/b&gt;{{Q2}}{{Q3}} + &lt;b&gt;1&lt;/b&gt;00 = &lt;b&gt;{{T2}}&lt;/b&gt;{{Q2}}{{Q3}}&lt;/p&gt;</t>
  </si>
  <si>
    <t>{
    "id": "M2-NyO-55a-E-1",
    "stimulus": "&lt;p&gt;Escribe el resultado de esta suma.&lt;/p&gt;",
    "feedback": "&lt;p&gt;Sumar 100 es sumar 1 a las centenas:&lt;/p&gt;&lt;p style=\"text-align: center\"&gt;&lt;b&gt;{{Q1}}&lt;/b&gt;{{Q2}}{{Q3}} + &lt;b&gt;1&lt;/b&gt;00 = &lt;b&gt;{{T2}}&lt;/b&gt;{{Q2}}{{Q3}}&lt;/p&gt;",
    "hint": "&lt;p&gt;Suma 1 a las centenas.&lt;/p&gt;",
    "template": "&lt;p style=\"text-align: center\"&gt;{{T1}} + 100 = {{response}}&lt;/p&gt;",
    "seed": {
        "parameters": [
            {
                "name": "Q1",
                "label": null,
                "min": 1,
                "max": 8,
                "step": 1
            },
            {
                "name": "Q2",
                "label": null,
                "min": 0,
                "max": 9,
                "step": 1
            },
            {
                "name": "Q3",
                "label": null,
                "min": 0,
                "max": 9,
                "step": 1
            }
        ],
        "calculated": [
            {
                "name": "T1",
                "label": "{{function}}",
                "function": "{{Q1}}*100+{{Q2}}*10+{{Q3}}",
                "temp": true
            },
            {
                "name": "T2",
                "label": "{{function}}",
                "function": "{{Q1}}+1",
                "temp": true
            },
            {
                "name": "A1",
                "label": "{{function}}",
                "function": "{{T1}}+100"
            }
        ],
        "uniques": true
    },
    "algorithm": {
        "name": "calculateOperation",
        "params": {
            "method": "equivLiteral",
            "keyboard": "NUMERICAL"
        }
    }
}</t>
  </si>
  <si>
    <t>M2-NyO-54b</t>
  </si>
  <si>
    <t>Suma decenas enteras a números de tres cifras</t>
  </si>
  <si>
    <t>&lt;p&gt;Escoge el resultado de esta suma:&lt;/p&gt;&lt;p&gt;{{T1}} + {{T2}} = ...&lt;/p&gt;</t>
  </si>
  <si>
    <t>Q1 = Min = 1; Max = 9; Step = 1
Q2 = Min = 5; Max = 9; Step = 1
Q3 = Min = 1; Max = 5; Step = 1
Q4 = Min = 1; Max = 9; Step = 1
Q5 = Min = 1; Max = 9; Step = 1
Q6 = Min = 1; Max = 9; Step = 1
Q7 = Min = 1; Max = 9; Step = 1
Q8 = Min = 1; Max = 9; Step = 1</t>
  </si>
  <si>
    <t>T1= {{Q1}}*100+({{Q2}}-{{Q3}})*10+{{Q4}}
T2 = {{Q3}}*10
T3 = {{Q2}}-{{Q3}}
A1 = {{Q1}}*100+{{Q2}}*10+{{Q4}}*
A2 = {{Q1}}*100+{{Q5}}*10+{{Q6}}
A3 = {{Q1}}*100+{{Q7}}*10+{{Q8}}</t>
  </si>
  <si>
    <t>Suma {{Q3}} a las decenas.</t>
  </si>
  <si>
    <t>&lt;p&gt;Sumar {{T2}} a un número es sumar {{Q3}} a las decenas.&lt;/p&gt;&lt;p&gt;{{Q1}}&lt;b&gt;{{T3}}&lt;/b&gt;{{Q4}} + &lt;b&gt;{{Q3}}&lt;/b&gt;0 = {{Q1}}&lt;b&gt;{{Q2}}&lt;/b&gt;{{Q4}}&lt;/p&gt;</t>
  </si>
  <si>
    <t>{
    "id": "M2-NyO-54b-I-1",
    "stimulus": "&lt;p&gt;Escoge el resultado de esta suma:&lt;/p&gt;&lt;p style=\"text-align: center\"&gt;{{T1}} + {{T2}} = ...&lt;/p&gt;",
    "hint": "&lt;p&gt;Suma {{Q3}} a las decenas.&lt;/p&gt;",
    "feedback": "&lt;p&gt;Sumar {{T2}} es sumar {{Q3}} a las decenas:&lt;/p&gt;&lt;p style=\"text-align: center\"&gt;{{Q1}}&lt;b&gt;{{T3}}&lt;/b&gt;{{Q4}} + &lt;b&gt;{{Q3}}&lt;/b&gt;0 = {{Q1}}&lt;b&gt;{{Q2}}&lt;/b&gt;{{Q4}}&lt;/p&gt;",
    "seed": {
        "parameters": [
            {
                "name": "Q1",
                "label": null,
                "min": 1,
                "max": 9,
                "step": 1
            },
            {
                "name": "Q2",
                "label": null,
                "min": 5,
                "max": 9,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</si>
  <si>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Q1 = Min = 1; Max = 9; Step = 1
Q2 = Min = 5; Max = 9; Step = 1
Q3 = Min = 1; Max = 5; Step = 1
Q4 = Min = 1; Max = 9; Step = 1</t>
  </si>
  <si>
    <t>T1= {{Q1}}*100+({{Q2}}-{{Q3}})*10+{{Q4}}
T2 = {{Q3}}*10
T3 = {{Q2}}-{{Q3}}
A1 = {{Q1}}*100+{{Q2}}*10+{{Q4}}</t>
  </si>
  <si>
    <t>{
    "id": "M2-NyO-54b-E-1",
    "stimulus": "&lt;p&gt;Escribe el resultado de esta suma.&lt;/p&gt;",
    "feedback": "&lt;p&gt;Sumar {{T2}} es sumar {{Q3}} a las decenas:&lt;/p&gt;&lt;p style=\"text-align: center\"&gt;{{Q1}}&lt;b&gt;{{T3}}&lt;/b&gt;{{Q4}} + &lt;b&gt;{{Q3}}&lt;/b&gt;0 = {{Q1}}&lt;b&gt;{{Q2}}&lt;/b&gt;{{Q4}}&lt;/p&gt;",
    "hint": "&lt;p&gt;Suma {{Q3}} a las decenas.&lt;/p&gt;",
    "template": "&lt;p style=\"text-align: center\"&gt;{{T1}} + {{T2}} = {{response}}&lt;/p&gt;",
    "seed": {
        "parameters": [
            {
                "name": "Q1",
                "label": null,
                "min": 1,
                "max": 9,
                "step": 1
            },
            {
                "name": "Q2",
                "label": null,
                "list": [
                    5,
                    6,
                    7,
                    8,
                    9
                ]
            },
            {
                "name": "Q3",
                "label": null,
                "list": [
                    1,
                    2,
                    3,
                    4,
                    5
                ]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t>
  </si>
  <si>
    <t>M2-NyO-56a</t>
  </si>
  <si>
    <t>Suma centenas enteras a números de tres cifras</t>
  </si>
  <si>
    <t>Selecciona la solución correcta.</t>
  </si>
  <si>
    <t>{{T1}} + {{T2}} = {{group1}}</t>
  </si>
  <si>
    <t>Q1= Min = 601; Max = 999; Step = 1
Q2= Min = 601; Max = 999; Step = 1
Q3= Min = 601; Max = 999; Step = 1
Q4= List = 1,2,3,4,5</t>
  </si>
  <si>
    <t>T1= {{Q1}}-{{Q4}}*100
T2= {{Q4}}*100
group1 = Q1*, Q2, Q3
T3 = math.floor({{T1}}/100)
T4 = {{T1}}-math.floor({{T1}}/100)*100
T5 = math.floor({{T1}}/100)+{{Q4}}</t>
  </si>
  <si>
    <t>Suma {{Q4}} a las centenas.</t>
  </si>
  <si>
    <t>&lt;p&gt;Sumar {{T2}} a un número es sumar {{Q4}} a las centenas.&lt;/p&gt;&lt;p&gt;&lt;b&gt;{{T3}}&lt;/b&gt;{{T4}} + &lt;b&gt;{{Q4}}&lt;/b&gt;00 = &lt;b&gt;{{T5}}&lt;/b&gt;{{T4}}&lt;/p&gt;</t>
  </si>
  <si>
    <t>{
    "id": "M2-NyO-56a-I-1",
    "stimulus": "&lt;p&gt;Selecciona la solución correcta.&lt;/p&gt;",
    "template": "&lt;p style=\"text-align: center\"&gt;{{T1}} + {{T2}} = {{response}}&lt;/p&gt;",
    "hint": "&lt;p&gt;Suma {{Q4}} a las centenas.&lt;/p&gt;",
    "feedback": "&lt;p&gt;Sumar {{T2}} es sumar {{Q4}} a las centenas:&lt;/p&gt;&lt;p style=\"text-align: center\"&gt;&lt;b&gt;{{T3}}&lt;/b&gt;{{T4}} + &lt;b&gt;{{Q4}}&lt;/b&gt;00 = &lt;b&gt;{{T5}}&lt;/b&gt;{{T4}}&lt;/p&gt;",
    "seed": {
        "parameters": [
            {
                "name": "Q1",
                "label": null,
                "min": 601,
                "max": 999,
                "step": 1
            },
            {
                "name": "Q2",
                "label": null,
                "min": 601,
                "max": 999,
                "step": 1
            },
            {
                "name": "Q3",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"{{Q1}}",
                "function": "",
                "group": 1
            },
            {
                "name": "A2",
                "label": "{{Q2}}",
                "function": "",
                "group": 1,
                "incorrect": true
            },
            {
                "name": "A3",
                "label": "{{Q3}}",
                "function": "",
                "group": 1,
                "incorrect": true
            }
        ],
        "uniques": true
    },
    "algorithm": {
        "name": "groupResponses",
        "template": "Cloze with drop down"
    }
}</t>
  </si>
  <si>
    <t>Q1= Min = 501; Max = 999; Step = 1
Q4= List = 1,2,3,4,5</t>
  </si>
  <si>
    <t>T1= {{Q1}}-{{Q4}}*100
T2= {{Q4}}*100
T3 = math.floor({{T1}}/100)
T4 = {{T1}}-math.floor({{T1}}/100)*100
T5 = math.floor({{T1}}/100)+{{Q4}}
A1={{Q1}}</t>
  </si>
  <si>
    <t>{
    "id": "M2-NyO-56a-E-1",
    "stimulus": "&lt;p&gt;Escribe el resultado de esta suma.&lt;/p&gt;",
    "template": "&lt;p style=\"text-align: center\"&gt;{{T1}} + {{T2}} = {{response}}&lt;/p&gt;",
    "hint": "&lt;p&gt;Suma {{Q4}} a las centenas.&lt;/p&gt;",
    "feedback": "&lt;p&gt;Sumar {{T2}} es sumar {{Q4}} a las centenas:&lt;/p&gt;&lt;p style=\"text-align: center\"&gt;&lt;b&gt;{{T3}}&lt;/b&gt;{{T4}} + &lt;b&gt;{{Q4}}&lt;/b&gt;00 = &lt;b&gt;{{T5}}&lt;/b&gt;{{T4}}&lt;/p&gt;",
    "seed": {
        "parameters": [
            {
                "name": "Q1",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"{{function}}",
                "function": "{{Q1}}"
            }
        ],
        "uniques": true
    },
    "algorithm": {
        "name": "calculateOperation",
        "params": {
            "method": "equivLiteral",
            "keyboard": "NUMERICAL"
        }
    }
}</t>
  </si>
  <si>
    <t>M2-NyO-26a</t>
  </si>
  <si>
    <t>Aplica la propiedad conmutativa de la suma</t>
  </si>
  <si>
    <t>Selecciona los números correctos para que se cumpla la propiedad conmutativa.</t>
  </si>
  <si>
    <t>{{Q1}} + {{Q2}} = {{group1}} + {{group2}}</t>
  </si>
  <si>
    <t>Q1= Min = 1; Max = 99; Step = 1
Q2= Min = 1; Max = 99; Step = 1
Q3= Min = 1; Max = 99; Step = 1
Q4= Min = 1; Max = 99; Step = 1
Q5= Min = 1; Max = 99; Step = 1
Q6= Min = 1; Max = 99; Step = 1</t>
  </si>
  <si>
    <t>group1 = Q2*, Q3, Q4
group2 = Q1*, Q5, Q6</t>
  </si>
  <si>
    <t>El orden de los sumandos no cambia el resultado de la suma.</t>
  </si>
  <si>
    <t>{
    "id": "M2-NyO-26a-I-1",
    "stimulus": "&lt;p&gt;Selecciona los números para que se cumpla la propiedad conmutativa.&lt;/p&gt;",
    "template": "&lt;p style=\"text-align: center\"&gt;{{Q1}} + {{Q2}} = {{response}} + {{response}}&lt;/p&gt;",
    "hint": "&lt;p&gt;El orden de los sumandos no cambia el resultado.&lt;/p&gt;",
    "feedback": "&lt;p&gt;El orden de los sumandos no cambia el resultado.&lt;/p&gt;",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"A1",
                "label": "{{Q2}}",
                "function": "",
                "group": 1
            },
            {
                "name": "A2",
                "label": "{{Q3}}",
                "function": "",
                "group": 1,
                "incorrect": true
            },
            {
                "name": "A3",
                "label": "{{Q4}}",
                "function": "",
                "group": 1,
                "incorrect": true
            },
            {
                "name": "A4",
                "label": "{{Q1}}",
                "function": "",
                "group": 2
            },
            {
                "name": "A5",
                "label": "{{Q5}}",
                "function": "",
                "group": 2,
                "incorrect": true
            },
            {
                "name": "A6",
                "label": "{{Q6}}",
                "function": "",
                "group": 2,
                "incorrect": true
            }
        ],
        "uniques": true
    },
    "algorithm": {
        "name": "groupResponses",
        "template": "Cloze with drop down"
    }
}</t>
  </si>
  <si>
    <t>Completa esta suma utilizando la propiedad conmutativa.</t>
  </si>
  <si>
    <t>{{Q1}} + {{Q2}} = {{A1}} + {{A2}}</t>
  </si>
  <si>
    <t>A1 = {{Q2}}
A2 = {{Q1}}</t>
  </si>
  <si>
    <t>En las sumas, el orden de los sumandos no cambia el resultado.</t>
  </si>
  <si>
    <t>{
    "id": "M2-NyO-26a-E-1",
    "stimulus": "&lt;p&gt;Completa esta suma utilizando la propiedad conmutativa.&lt;/p&gt;",
    "feedback": "&lt;p&gt;El orden de los sumandos no cambia el resultado.&lt;/p&gt;",
    "hint": "&lt;p&gt;El orden de los sumandos no cambia el resultado.&lt;/p&gt;",
    "template": "&lt;p style=\"text-align: center\"&gt;{{Q1}} + {{Q2}} = {{response}} + {{response}}&lt;/p&gt;",
    "seed": {
        "parameters": [
            {
                "name": "Q1",
                "label": null,
                "min": 1,
                "max": 99,
                "step": 1
            },
            {
                "name": "Q2",
                "label": null,
                "min": 1,
                "max": 99,
                "step": 1
            },
            {
                "name": "Q3",
                "label": null,
                "list": [
                    1,
                    2,
                    3,
                    4,
                    5
                ]
            },
            {
                "name": "Q4",
                "label": null,
                "min": 1,
                "max": 9,
                "step": 1
            }
        ],
        "calculated": [
            {
                "name": "A1",
                "label": "{{function}}",
                "function": "{{Q2}}"
            },
            {
                "name": "A1",
                "label": "{{function}}",
                "function": "{{Q1}}"
            }
        ],
        "uniques": true
    },
    "algorithm": {
        "name": "calculateOperation",
        "params": {
            "method": "equivLiteral",
            "keyboard": "NUMERICAL"
        }
    }
}</t>
  </si>
  <si>
    <t>M2-NyO-26b</t>
  </si>
  <si>
    <t>Aplica la propiedad asociativa de la suma</t>
  </si>
  <si>
    <t>Completa estas sumas con ayuda de la propiedad asociativa.</t>
  </si>
  <si>
    <t>&lt;table style=\"width: 100%;\"&gt;&lt;tbody&gt;&lt;tr&gt;&lt;td style=\"width: 50.0000%;text-align: center;border :0px;\"&gt;&lt;p&gt;{{T2}} + &lt;b&gt;{{Q3}}&lt;/b&gt; + &lt;b&gt;{{T3}}&lt;/b&gt;&lt;/p&gt;&lt;p&gt;{{T2}} + {{response}} = {{T1}}&lt;/p&gt;&lt;/td&gt;&lt;td style=\"width: 50.0000%;text-align: center;border :0px;\"&gt;&lt;p&gt;&lt;b&gt;{{T2}}&lt;/b&gt; + &lt;b&gt;{{Q3}}&lt;/b&gt; + {{T3}}&lt;/p&gt;&lt;p&gt;{{response}} + {{T3}} = {{T1}}&lt;/p&gt;&lt;/td&gt;&lt;/tr&gt;&lt;/tbody&gt;&lt;/table&gt;</t>
  </si>
  <si>
    <t>Q1= Min = 10; Max = 20; Step = 1
Q2= Min = 10; Max = 20; Step = 1
Q3= Min = 1; Max = 9; Step = 1
Q4= Min = 10; Max = 20; Step = 1
Q5= Min = 10; Max = 20; Step = 1</t>
  </si>
  <si>
    <t>T1 = {{Q1}}+{{Q2}}+{{Q3}}
T2 = {{Q2}}-{{Q3}}
T3 = {{Q1}}-{{Q3}}
A1 = {{Q1}}
A2 = {{Q2}}
A3 = {{Q4}}
A4 = {{Q5}}</t>
  </si>
  <si>
    <t>En las sumas, el orden en el que se hacen las sumas no cambia el resultado.</t>
  </si>
  <si>
    <t>{
    "id": "M2-NyO-26b-I-1",
    "stimulus": "&lt;p&gt;Completa estas sumas con ayuda de la propiedad asociativa.&lt;/p&gt;",
    "template": "&lt;table style=\"width: 100%;\"&gt;&lt;tbody&gt;&lt;tr&gt;&lt;td style=\"width: 50.0000%;text-align: center;border :0px;\"&gt;&lt;p&gt;{{Q1}} + &lt;b style=\"color: #E3360C\"&gt;{{Q2}}&lt;/b&gt; + &lt;b style=\"color: #E3360C\"&gt;{{Q3}}&lt;/b&gt;&lt;/p&gt;&lt;p&gt;{{Q1}} + {{response}} = {{T1}}&lt;/p&gt;&lt;/td&gt;&lt;td style=\"width: 50.0000%;text-align: center;border :0px;\"&gt;&lt;p&gt;&lt;b style=\"color: #E3360C\"&gt;{{Q1}}&lt;/b&gt; + &lt;b style=\"color: #E3360C\"&gt;{{Q2}}&lt;/b&gt; + {{Q3}}&lt;/p&gt;&lt;p&gt;{{response}} + {{Q3}} = {{T1}}&lt;/p&gt;&lt;/td&gt;&lt;/tr&gt;&lt;/tbody&gt;&lt;/table&gt;",
    "hint": "&lt;p&gt;La forma de agrupar los sumandos no cambia el resultado.&lt;/p&gt;",
    "feedback": "&lt;p&gt;La forma de agrupar los sumandos no cambia el resultado.&lt;/p&gt;",
    "seed": {
        "parameters": [
            {
                "name": "Q1",
                "label": null,
                "min": 10,
                "max": 20,
                "step": 1
            },
            {
                "name": "Q2",
                "label": null,
                "min": 10,
                "max": 20,
                "step": 1
            },
            {
                "name": "Q3",
                "label": null,
                "min": 1,
                "max": 9,
                "step": 1
            },
            {
                "name": "Q4",
                "label": null,
                "min": 10,
                "max": 20,
                "step": 1
            },
            {
                "name": "Q5",
                "label": null,
                "min": 10,
                "max": 20,
                "step": 1
            }
        ],
        "calculated": [
            {
                "name": "T1",
                "label": null,
                "function": "{{Q1}}+{{Q2}}+{{Q3}}",
                "temp": true
            },
            {
                "name": "T2",
                "label": null,
                "function": "{{Q2}}-{{Q3}}",
                "temp": true
            },
            {
                "name": "T3",
                "label": null,
                "function": "{{Q1}}-{{Q3}}",
                "temp": true
            },
            {
                "name": "A1",
                "label": "{{function}}",
                "function": "{{Q2}}+{{Q3}}"
            },
            {
                "name": "A2",
                "label": "{{function}}",
                "function": "{{Q1}}+{{Q2}}"
            },
            {
                "name": "A3",
                "label": "{{function}}",
                "function": "{{Q4}}",
                "incorrect": "true"
            },
            {
                "name": "A4",
                "label": "{{function}}",
                "function": "{{Q5}}",
                "incorrect": "true"
            }
        ],
        "uniques": true
    },
    "algorithm": {
        "name": "calculateOperation",
        "template": "Cloze with drag &amp; drop",
        "params": {
            "keyboard": "NUMERICAL"
        }
    }
}</t>
  </si>
  <si>
    <t>&lt;table style=\"width: 100%;\"&gt;&lt;tbody&gt;&lt;tr&gt;&lt;td style=\"width: 50.0000%;text-align: center;border :0px;\"&gt;&lt;p&gt;{{Q1}} + &lt;b&gt;{{Q2}}&lt;/b&gt; + &lt;b&gt;{{Q3}}&lt;/b&gt;&lt;/p&gt;&lt;p&gt;{{Q1}} + {{response}} = {{response}}&lt;/p&gt;&lt;/td&gt;&lt;td style=\"width: 50.0000%;text-align: center;border :0px;\"&gt;&lt;p&gt;&lt;b&gt;{{Q1}}&lt;/b&gt; + &lt;b&gt;{{Q2}}&lt;/b&gt; + {{Q3}}&lt;/p&gt;&lt;p&gt;{{response}} + {{Q3}} = {{response}}&lt;/p&gt;&lt;/td&gt;&lt;/tr&gt;&lt;/tbody&gt;&lt;/table&gt;</t>
  </si>
  <si>
    <t>Q1= Min = 1; Max = 20; Step = 1
Q2= Min = 1; Max = 20; Step = 1
Q3= Min = 1; Max = 20; Step = 1</t>
  </si>
  <si>
    <t>A1 = {{Q2}}+{{Q3}}
A2 = {{Q1}}+{{Q2}}+{{Q3}}
A3 = {{Q1}}+{{Q2}}
A4 = {{Q1}}+{{Q2}}+{{Q3}}</t>
  </si>
  <si>
    <t>{
    "id": "M2-NyO-26b-E-1",
    "stimulus": "&lt;p&gt;Completa estas sumas con ayuda de la propiedad asociativa.&lt;/p&gt;",
    "feedback": "&lt;p&gt;La forma de agrupar los sumandos no cambia el resultado.&lt;/p&gt;",
    "hint": "&lt;p&gt;La forma de agrupar los sumandos no cambia el resultado.&lt;/p&gt;",
    "template": "&lt;p&gt;&lt;table style=\"width: 100%;\"&gt;&lt;tbody&gt;&lt;tr&gt;&lt;td style=\"width: 50.0000%;text-align: center;border :0px;\"&gt;&lt;p&gt;{{Q1}} + &lt;b style=\"color: #E3360C\"&gt;{{Q2}}&lt;/b&gt; + &lt;b style=\"color: #E3360C\"&gt;{{Q3}}&lt;/b&gt;&lt;/p&gt;&lt;p&gt;{{Q1}} + {{response}} = {{response}}&lt;/p&gt;&lt;/td&gt;&lt;td style=\"width: 50.0000%;text-align: center;border :0px;\"&gt;&lt;p&gt;&lt;b style=\"color: #E3360C\"&gt;{{Q1}}&lt;/b&gt; + &lt;b style=\"color: #E3360C\"&gt;{{Q2}}&lt;/b&gt; + {{Q3}}&lt;/p&gt;&lt;p&gt;{{response}} + {{Q3}} = {{response}}&lt;/p&gt;&lt;/td&gt;&lt;/tr&gt;&lt;/tbody&gt;&lt;/table&gt;&lt;/p&gt;",
    "seed": {
        "parameters": [
            {
                "name": "Q1",
                "label": null,
                "min": 1,
                "max": 20,
                "step": 1
            },
            {
                "name": "Q2",
                "label": null,
                "min": 1,
                "max": 20,
                "step": 1
            },
            {
                "name": "Q3",
                "label": null,
                "min": 1,
                "max": 20,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t>
  </si>
  <si>
    <t>M2-NyO-67a</t>
  </si>
  <si>
    <t>Explica una suma por descomposición (2 cifras)</t>
  </si>
  <si>
    <t>&lt;p&gt;Arrastra los números que faltan en esta suma.&lt;/p&gt;</t>
  </si>
  <si>
    <t>&lt;p&gt;{{Q1}} + {{Q2}} = {{A1}} + {{T3}} + {{T4}} = {{T5}} + {{A2}} = {{T6}}&lt;/p&gt;</t>
  </si>
  <si>
    <t>Q1 = Min = 10; Max = 50; Step = 1
Q2 = Min = 10; Max = 50; Step = 1
Q3 = Min = 10; Max = 50; Step = 1
Q4 = List = -3, -2, -1, 1, 2, 3</t>
  </si>
  <si>
    <t>T1 = math.floor({{Q1}}/10)*10
T2 = {{Q1}}-{{T1}}
T3 = math.floor({{Q2}}/10)*10
T4 = {{Q2}}-{{T3}}
T5 = {{T1}}+{{T3}}
T6 = {{Q1}}+{{Q2}}
T7 = math.floor({{Q3}}/10)*10
T8 = {{Q3}}-{{T7}}
A1 = {{T1}} + {{T2}}#*
A2 = {{T2}}+{{T4}}*
A3 = {{T7}} + {{T8}}#
A4 = {{A2}} + {{Q4}}</t>
  </si>
  <si>
    <t>&lt;p&gt;{{T2}} = {{Q2}} + {{Q4}}&lt;/p&gt;</t>
  </si>
  <si>
    <t>&lt;p&gt;Para calcular sumas, se pueden descomponer los sumandos.&lt;/p&gt;</t>
  </si>
  <si>
    <t>{
    "id": "M2-NyO-67a-I-1",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"&lt;p&gt;Arrastra los números que faltan en esta suma. Empieza descomponiendo el número {{T1}}.&lt;/p&gt;",
            "template": "&lt;p style=\"text-align: center\"&gt;{{T1}} + {{T2}} = ...&lt;/p&gt;&lt;p style=\"text-align: center\"&gt;{{response}} + &lt;u&gt;{{Q2}}&lt;/u&gt; + {{Q4}} = &lt;u&gt;{{T3}}&lt;/u&gt; + {{response}} = {{T4}}&lt;/p&gt;",
            "seed": {
                "calculated": [
                    {
                        "name": "T1",
                        "label": "{{function}}",
                        "function": "{{Q1}}+{{Q3}}",
                        "temp": true
                    },
                    {
                        "name": "T2",
                        "label": "{{function}}",
                        "function": "{{Q2}}+{{Q4}}",
                        "temp": true
                    },
                    {
                        "name": "T3",
                        "label": "{{function}}",
                        "function": "{{Q1}}+{{Q2}}",
                        "temp": true
                    },
                    {
                        "name": "T4",
                        "label": "{{function}}",
                        "function": "{{Q1}}+{{Q2}}+{{Q3}}+{{Q4}}",
                        "temp": true
                    },
                    {
                        "name": "A1",
                        "label": "&lt;u&gt;{{Q1}}&lt;/u&gt; + {{Q3}}",
                        "function": ""
                    },
                    {
                        "name": "A2",
                        "label": "{{function}}",
                        "function": "{{Q3}}+{{Q4}}"
                    },
                    {
                        "name": "A3",
                        "label": "&lt;u&gt;{{Q1}}&lt;/u&gt; + {{Q5}}",
                        "function": "",
                        "incorrect": true
                    },
                    {
                        "name": "A4",
                        "label": "{{function}}",
                        "function": "{{Q3}} + {{Q6}}",
                        "incorrect": true
                    }
                ]
            },
            "algorithm": {
                "name": "calculateOperation",
                "template": "Cloze with drag &amp; drop",
                "params": {
                    "keyboard": "NUMERICAL"
                }
            }
        },
        {
            "id": "step-1",
            "stimulus": "&lt;p&gt;Descompón estos números en decenas y unidades siguiendo el ejemplo:&lt;/p&gt;&lt;p style=\"text-align: center\"&gt;{{T3}} = {{T4}} + {{Q6}}&lt;/p&gt;",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"{{Q5}}*10+{{Q6}}",
                        "temp": true
                    },
                    {
                        "name": "T4",
                        "label": "{{function}}",
                        "function": "{{Q5}}*10",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</si>
  <si>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&lt;p&gt;{{Q2}} + {{Q1}} = {{T3}} + {{T4}} + {{A1}} = {{A2}} + {{T5}} = {{T6}}&lt;/p&gt;</t>
  </si>
  <si>
    <t>T1 = math.floor({{Q1}}/10)*10
T2 = {{Q1}}-{{T1}}
T3 = math.floor({{Q2}}/10)*10
T4 = {{Q2}}-{{T3}}
T5 = {{T2}}+{{T4}}
T6 = {{Q1}}+{{Q2}}
T7 = math.floor({{Q3}}/10)*10
T8 = {{Q3}}-{{T7}}
A1 = {{T1}} + {{T2}}#*
A2 = {{T1}}+{{T3}}*
A3 = {{T7}} + {{T8}}#
A4 = {{A2}} + {{Q4}}</t>
  </si>
  <si>
    <t>{
    "id": "M2-NyO-67a-I-2",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"&lt;p&gt;Arrastra los números que faltan en esta suma. Empieza descomponiendo el número {{T1}}.&lt;/p&gt;",
            "template": "&lt;p style=\"text-align: center\"&gt;{{T2}} + {{T1}} = ?&lt;/p&gt;&lt;p style=\"text-align: center\"&gt;&lt;u&gt;{{Q2}}&lt;/u&gt; + {{Q4}} + {{response}} = {{response}} + {{T3}} = {{T4}}&lt;/p&gt;",
            "seed": {
                "calculated": [
                    {
                        "name": "T1",
                        "label": "{{function}}",
                        "function": "{{Q1}}+{{Q3}}",
                        "temp": true
                    },
                    {
                        "name": "T2",
                        "label": "{{function}}",
                        "function": "{{Q2}}+{{Q4}}",
                        "temp": true
                    },
                    {
                        "name": "T3",
                        "label": "{{function}}",
                        "function": "{{Q3}}+{{Q4}}",
                        "temp": true
                    },
                    {
                        "name": "T4",
                        "label": "{{function}}",
                        "function": "{{Q1}}+{{Q2}}+{{Q3}}+{{Q4}}",
                        "temp": true
                    },
                    {
                        "name": "A1",
                        "label": "&lt;u&gt;{{Q1}}&lt;/u&gt; + {{Q3}}",
                        "function": ""
                    },
                    {
                        "name": "A2",
                        "label": "&lt;u&gt;{{function}}&lt;/u&gt;",
                        "function": "{{Q1}}+{{Q2}}"
                    },
                    {
                        "name": "A3",
                        "label": "&lt;u&gt;{{Q1}}&lt;/u&gt; + {{Q5}}",
                        "function": "",
                        "incorrect": true
                    },
                    {
                        "name": "A4",
                        "label": "&lt;u&gt;{{function}}&lt;/u&gt;",
                        "function": "{{Q1}} + {{Q6}}",
                        "incorrect": true
                    }
                ]
            },
            "algorithm": {
                "name": "calculateOperation",
                "template": "Cloze with drag &amp; drop",
                "params": {
                    "keyboard": "NUMERICAL"
                }
            }
        },
        {
            "id": "step-1",
            "stimulus": "&lt;p&gt;Descompón estos números en decenas y unidades siguiendo el ejemplo:&lt;/p&gt;&lt;p style=\"text-align: center\"&gt;{{T3}} = {{T4}} + {{Q6}}&lt;/p&gt;",
            "template": "&lt;p style=\"text-align: center\"&gt;{{T1}} = {{response}} + {{response}}&lt;/p&gt;&lt;p style=\"text-align: center\"&gt;{{T2}} = {{response}} + {{response}}&lt;/p&gt;",
            "seed": {
                "parameters": [],
                "calculated": [
                    {
                        "name": "T2",
                        "label": "{{function}}",
                        "function": "{{Q1}}+{{Q3}}",
                        "temp": true
                    },
                    {
                        "name": "T1",
                        "label": "{{function}}",
                        "function": "{{Q2}}+{{Q4}}",
                        "temp": true
                    },
                    {
                        "name": "T3",
                        "label": "{{function}}",
                        "function": "{{Q5}}*10+{{Q6}}",
                        "temp": true
                    },
                    {
                        "name": "T4",
                        "label": "{{function}}",
                        "function": "{{Q5}}*10",
                        "temp": true
                    },
                    {
                        "name": "A1",
                        "label": "{{function}}",
                        "function": "{{Q2}}"
                    },
                    {
                        "name": "A2",
                        "label": "{{function}}",
                        "function": "{{Q4}}"
                    },
                    {
                        "name": "A3",
                        "label": "{{function}}",
                        "function": "{{Q1}}"
                    },
                    {
                        "name": "A4",
                        "label": "{{function}}",
                        "function": "{{Q3}}"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"T2",
                        "label": "{{function}}",
                        "function": "{{Q1}}+{{Q3}}",
                        "temp": true
                    },
                    {
                        "name": "T1",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"T2",
                        "label": "{{function}}",
                        "function": "{{Q1}}+{{Q3}}",
                        "temp": true
                    },
                    {
                        "name": "T1",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</si>
  <si>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&lt;p&gt;Completa con los números que faltan en esta suma.&lt;/p&gt;</t>
  </si>
  <si>
    <t>Q1 = Min = 10; Max = 50; Step = 1
Q2 = Min = 10; Max = 50; Step = 1</t>
  </si>
  <si>
    <t>T1 = math.floor({{Q1}}/10)*10
T2 = {{Q1}}-{{T1}}
T3 = math.floor({{Q2}}/10)*10
T4 = {{Q2}}-{{T3}}
T5 = {{T1}}+{{T3}}
T6 = {{Q1}}+{{Q2}}
A1 = {{T1}} + {{T2}}#
A2 = {{T2}}+{{T4}}</t>
  </si>
  <si>
    <t>{
    "id": "M2-NyO-67a-E-1",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"&lt;p&gt;Sigue el ejemplo para resolver esta suma:&lt;/p&gt;&lt;p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center\"&gt;{{response}} + {{response}} + {{Q2}} + {{Q4}} = {{T3}} + {{response}}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"'{{Q1}}'"
                    },
                    {
                        "name": "A2",
                        "label": "{{function}}",
                        "function": "{{Q3}}"
                    },
                    {
                        "name": "A3",
                        "label": "{{function}}",
                        "function": "{{Q3}}+{{Q4}}"
                    }
                ]
            },
            "algorithm": {
                "name": "calculateOperation",
                "params": {
                    "method": "equivSymbolic",
                    "keyboard": "NUMERICAL"
                }
            }
        },
        {
            "id": "step-1",
            "stimulus": "&lt;p&gt;Descompón estos números en decenas y unidades siguiendo el ejemplo:&lt;/p&gt;&lt;p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</si>
  <si>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T1 = math.floor({{Q1}}/10)*10
T2 = {{Q1}}-{{T1}}
T3 = math.floor({{Q2}}/10)*10
T4 = {{Q2}}-{{T3}}
T5 = {{T2}}+{{T4}}
T6 = {{Q1}}+{{Q2}}
T7 = math.floor({{Q3}}/10)*10
T8 = {{Q3}}-{{T7}}
A1 = {{T1}} + {{T2}}#
A2 = {{T1}}+{{T3}}</t>
  </si>
  <si>
    <t>{
    "id": "M2-NyO-67a-E-2",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"&lt;p&gt;Sigue el ejemplo para resolver esta suma:&lt;/p&gt;&lt;p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center\"&gt;{{Q1}} + {{Q3}} + {{response}} + {{response}} = {{response}} + {{T4}}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"{{Q2}}"
                    },
                    {
                        "name": "A2",
                        "label": "{{function}}",
                        "function": "{{Q4}}"
                    },
                    {
                        "name": "A3",
                        "label": "{{function}}",
                        "function": "{{Q1}}+{{Q2}}"
                    }
                ]
            },
            "algorithm": {
                "name": "calculateOperation",
                "params": {
                    "method": "equivSymbolic",
                    "keyboard": "NUMERICAL"
                }
            }
        },
        {
            "id": "step-1",
            "stimulus": "&lt;p&gt;Descompón estos números en decenas y unidades siguiendo el ejemplo:&lt;/p&gt;&lt;p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</si>
  <si>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M2-NyO-67b</t>
  </si>
  <si>
    <t>Explica una suma por redondeo (2 cifras)</t>
  </si>
  <si>
    <t>&lt;p&gt;¿Cuál es el valor que falta en esta suma?&lt;/p&gt;</t>
  </si>
  <si>
    <t>&lt;p&gt;{{T1}} + {{T2}} = {{A1}} + {{T3}} = {{T4}}&lt;/p&gt;</t>
  </si>
  <si>
    <t>Q1 = Min = 10; Max = 50; Step = 1
Q2 = Min = 10; Max = 50; Step = 1
Q3 = List = -2, -1, 1, 2
Q4 = Min = 10; Max = 50; Step = 1
Q5 = Min = 10; Max = 50; Step = 1</t>
  </si>
  <si>
    <t>T1 = {{Q1}}+{{Q2}}+{{Q3}}
T2 = {{T3}}-{{Q3}}
T3 = math.ceil({{Q2}}/10)*10
T4 = {{Q1}}+{{Q2}}+{{T3}}
group1=
A1 = {{Q1}}+{{Q2}}*
A2 = {{Q1}}+{{Q4}}
A3 = {{Q1}}+{{Q5}}</t>
  </si>
  <si>
    <t>Scaff</t>
  </si>
  <si>
    <t>&lt;p&gt;Como se ha redondeado {{T2}} a {{T3}}, suma o resta la diferencia a {{T1}}.&lt;/p&gt;</t>
  </si>
  <si>
    <t>&lt;p&gt;Como se ha redondeado {{T2}} a {{T3}}, suma o resta la diferencia a {{T1}}.&lt;/p&gt;&lt;p&gt;{{T1}} + {{T2}} = ?&lt;/p&gt;&lt;p&gt;&lt;u&gt;{{A1}}&lt;/u&gt; + {{T3}} = {{T4}}&lt;/p&gt;</t>
  </si>
  <si>
    <t>{
    "id": "M2-NyO-67b-I-1",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"&lt;p&gt;¿Cuál es el valor que falta en esta suma? Ten en cuenta el redondeo.&lt;/p&gt;",
            "template": "&lt;p style=\"text-align: center\"&gt;{{T1}} + {{T2}} = ?&lt;/p&gt;&lt;p style=\"text-align: center\"&gt;{{response}}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"&lt;p&gt;¿Con qué operación se calcula el redondeo de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</si>
  <si>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&lt;p&gt;{{T1}} + {{T2}} = {{T3}} + {{A1}} = {{T4}}&lt;/p&gt;</t>
  </si>
  <si>
    <t>Q1 = Min = 10; Max = 50; Step = 1
Q2 = Min = 10; Max = 50; Step = 1
Q3 = List = -2, -1, 1, 2
Q4 = Min = 10; Max = 50; Step = 1
Q5 = Min = 10; Max = 50; Step = 1</t>
  </si>
  <si>
    <t>T1 = {{T3}}-{{Q3}}
T2 = {{Q1}}+{{Q2}}+{{Q3}}
T3 = math.ceil({{Q2}}/10)*10
T4 = {{Q1}}+{{Q2}}+{{T3}}
group1=
A1 = {{Q1}}+{{Q2}}*
A2 = {{Q1}}+{{Q4}}
A3 = {{Q1}}+{{Q5}}</t>
  </si>
  <si>
    <t>{
    "id": "M2-NyO-67b-I-2",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"&lt;p&gt;¿Cuál es el valor que falta en esta suma? Ten en cuenta el redondeo.&lt;/p&gt;",
            "template": "&lt;p style=\"text-align: center\"&gt;{{T2}} + {{T1}}= ?&lt;/p&gt;&lt;p style=\"text-align: center\"&gt;{{T3}}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"&lt;p&gt;¿Con qué operación se calcula el redondeo de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</si>
  <si>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&lt;p&gt;Completa esta suma.&lt;/p&gt;</t>
  </si>
  <si>
    <t>Q1 = Min = 10; Max = 50; Step = 1
Q2 = Min = 10; Max = 50; Step = 1
Q3 = List = -2, -1, 1, 2</t>
  </si>
  <si>
    <t>T1 = {{Q1}}+{{Q2}}+{{Q3}}
T2 = {{T3}}-{{Q3}}
T3 = math.ceil({{Q2}}/10)*10
T4 = {{Q1}}+{{Q2}}+{{T3}}
A1 = {{Q1}}+{{Q2}}</t>
  </si>
  <si>
    <t>{
    "id": "M2-NyO-67b-E-1",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"&lt;p&gt;Completa esta suma. Ten en cuenta el redondeo.&lt;/p&gt;",
            "template": "&lt;p style=\"text-align: center\"&gt;{{T1}} + {{T2}} = {{response}}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"&lt;p&gt;¿Con qué operación se calcula el redondeo de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</si>
  <si>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T1 = {{T3}}-{{Q3}}
T2 = {{Q1}}+{{Q2}}+{{Q3}}
T3 = math.ceil({{Q2}}/10)*10
T4 = {{Q1}}+{{Q2}}+{{T3}}
A1 = {{Q1}}+{{Q2}}</t>
  </si>
  <si>
    <t>{
    "id": "M2-NyO-67b-E-2",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"&lt;p&gt;Completa esta suma. Ten en cuenta el redondeo.&lt;/p&gt;",
            "template": "&lt;p style=\"text-align: center\"&gt;{{T2}} + {{T1}} = {{T3}}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"&lt;p&gt;¿Con qué operación se calcula el redondeo de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</si>
  <si>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M2-NyO-64a</t>
  </si>
  <si>
    <t>Resta hasta 20</t>
  </si>
  <si>
    <t>&lt;p&gt;Selecciona el resultado de esta resta.&lt;/p&gt;</t>
  </si>
  <si>
    <t>&lt;p&gt;{{T1}} − {{Q1}} = {{A1}}&lt;/p&gt;</t>
  </si>
  <si>
    <t>Q1 = min = 1; max = 9; step = 1
Q2 = min = 1; max = 9; step = 1
Q3 = min = 1; max = 9; step = 1
Q4 = min = 1; max = 9; step = 1</t>
  </si>
  <si>
    <t>T1 = {{Q1}}+{{Q2}}
group1= 
A1={{Q2}}*
A2={{Q3}}
A3={{Q4}}</t>
  </si>
  <si>
    <t>&lt;p&gt;{{T1}} menos {{Q1}} es igual a...&lt;/p&gt;</t>
  </si>
  <si>
    <t>&lt;p&gt;{{T1}} menos {{Q1}} es igual a {{A1}}.&lt;/p&gt;</t>
  </si>
  <si>
    <t>{
    "id": "M2-NyO-64a-I-1",
    "stimulus": "&lt;p&gt;Selecciona el resultado de esta resta.&lt;/p&gt;",
    "template": "&lt;p style=\"text-align: center\"&gt;{{T1}} − {{Q1}} = {{response}}&lt;/p&gt;",
    "hint": "&lt;p&gt;{{T1}} menos {{Q1}} es igual a...&lt;/p&gt;",
    "feedback": "&lt;p&gt;{{T1}} menos {{Q1}} es igual a {{A1}}.&lt;/p&gt;",
    "seed": {
        "parameters": [
            {
                "name": "Q1",
                "label": null,
                "min": 1,
                "max": 9,
                "step": 1
            },
            {
                "name": "Q2",
                "label": null,
                "min": 1,
                "max": 9,
                "step": 1
            },
            {
                "name": "Q3",
                "label": null,
                "min": 1,
                "max": 9,
                "step": 1
            },
            {
                "name": "Q4",
                "label": null,
                "min": 1,
                "max": 9,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</si>
  <si>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&lt;p&gt;¿Cuál es el resultado de esta resta?&lt;/p&gt;</t>
  </si>
  <si>
    <t>T1 = {{Q1}}+{{Q2}}
A1 = {{Q2}}</t>
  </si>
  <si>
    <t>{
    "id": "M2-NyO-64a-E-1",
    "stimulus": "&lt;p&gt;¿Cuál es el resultado de esta resta?&lt;/p&gt;",
    "template": "&lt;p style=\"text-align: center\"&gt;{{T1}} − {{Q1}} = {{response}}&lt;/p&gt;",
    "hint": "&lt;p&gt;{{T1}} menos {{Q1}} es igual a...&lt;/p&gt;",
    "feedback": "&lt;p&gt;{{T1}} menos {{Q1}} es igual a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</si>
  <si>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&lt;p&gt;A Susana le han dado {{T1}} crucigramas y ha resuelto {{Q1}}. ¿Cuántos le quedan por resolver?&lt;/p&gt;</t>
  </si>
  <si>
    <t>&lt;p&gt;{{response}}&lt;/p&gt;</t>
  </si>
  <si>
    <t>{
    "id": "M2-NyO-64a-A-1",
    "stimulus": "&lt;p&gt;A Susana le han dado {{T1}} crucigramas y ha resuelto {{Q1}}. ¿Cuántos le quedan por resolver?&lt;/p&gt;",
    "template": "&lt;p&gt;Tiene {{response}} crucigramas sin resolver.&lt;/p&gt;",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</si>
  <si>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&lt;p&gt;Un pintor quiere presentar {{T1}} cuadros en una exposición. Si ya ha pintado {{Q1}}, ¿cuántos le falta por terminar?&lt;/p&gt;</t>
  </si>
  <si>
    <t>{
    "id": "M2-NyO-64a-A-2",
    "stimulus": "&lt;p&gt;Un pintor quiere presentar {{T1}} cuadros en una exposición. Si ya ha pintado {{Q1}}, ¿cuántos le faltan?&lt;/p&gt;",
    "template": "&lt;p&gt;Tiene que pintar otros {{response}} cuadros.&lt;/p&gt;",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</si>
  <si>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&lt;p&gt;La madre de Luis está ordenando las {{T1}} camisas de su hijo. {{Q1}} de ellas están sucias. ¿Cuántas están limpias?&lt;/p&gt;</t>
  </si>
  <si>
    <t>{
    "id": "M2-NyO-64a-A-3",
    "stimulus": "&lt;p&gt;La madre de Luis está ordenando las {{T1}} camisas de su hijo. Si {{Q1}} están sucias, ¿cuántas están limpias?&lt;/p&gt;",
    "template": "&lt;p&gt;Tiene {{response}} camisas limpias.&lt;/p&gt;",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</si>
  <si>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M2-NyO-27a</t>
  </si>
  <si>
    <t>Nombra los términos de la resta</t>
  </si>
  <si>
    <t>&lt;p&gt;Observa esta resta y elige la opción correcta.&lt;/p&gt;&lt;p&gt;{{T1}} − {{Q2}} = {{Q1}}&lt;/p&gt;</t>
  </si>
  <si>
    <t>{{Q1}} es {{group1}}.</t>
  </si>
  <si>
    <t>Q1= Min = 1; Max = 9; Step = 1
Q2= Min = 1; Max = 9; Step = 1</t>
  </si>
  <si>
    <t>T1= {{Q1}}+{{Q2}}
group1 = la diferencia*, el minuendo, el sustraendo</t>
  </si>
  <si>
    <t>minuendo − sustraendo = diferencia</t>
  </si>
  <si>
    <t>&lt;p&gt;minuendo − sustraendo = diferencia&lt;/p&gt;</t>
  </si>
  <si>
    <t>{
    "id": "M2-NyO-27a-I-1",
    "stimulus": "&lt;p&gt;Observa esta resta y elige la opción correcta.&lt;/p&gt;&lt;p style=\"text-align: center\"&gt;{{T1}} − {{Q2}} = {{Q1}}&lt;/p&gt;",
    "template": "&lt;p&gt;{{Q1}} es {{response}}.&lt;/p&gt;",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"la diferencia",
                "function": "",
                "group": 1
            },
            {
                "name": "A2",
                "label": "el minuendo",
                "function": "",
                "group": 1,
                "incorrect": true
            },
            {
                "name": "A3",
                "label": "el sustraendo",
                "function": "",
                "group": 1,
                "incorrect": true
            }
        ],
        "uniques": true
    },
    "algorithm": {
        "name": "groupResponses",
        "template": "Cloze with drop down"
    }
}</t>
  </si>
  <si>
    <t>{{Q2}} es {{group1}}.</t>
  </si>
  <si>
    <t>T1= {{Q1}}+{{Q2}}
group1 = la diferencia, el minuendo, el sustraendo*</t>
  </si>
  <si>
    <t>{
    "id": "M2-NyO-27a-I-2",
    "stimulus": "&lt;p&gt;Observa esta resta y elige la opción correcta.&lt;/p&gt;&lt;p style=\"text-align: center\"&gt;{{T1}} − {{Q2}} = {{Q1}}&lt;/p&gt;",
    "template": "&lt;p&gt;{{Q2}} es {{response}}.&lt;/p&gt;",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"el sustraendo",
                "function": "",
                "group": 1
            },
            {
                "name": "A2",
                "label": "el minuendo",
                "function": "",
                "group": 1,
                "incorrect": true
            },
            {
                "name": "A3",
                "label": "la diferencia",
                "function": "",
                "group": 1,
                "incorrect": true
            }
        ],
        "uniques": true
    },
    "algorithm": {
        "name": "groupResponses",
        "template": "Cloze with drop down"
    }
}</t>
  </si>
  <si>
    <t>{{T1}} es {{group1}}.</t>
  </si>
  <si>
    <t>T1= {{Q1}}+{{Q2}}
group1 = la diferencia, el minuendo*, el sustraendo</t>
  </si>
  <si>
    <t>{
    "id": "M2-NyO-27a-I-3",
    "stimulus": "&lt;p&gt;Observa esta resta y elige la opción correcta.&lt;/p&gt;&lt;p style=\"text-align: center\"&gt;{{T1}} − {{Q2}} = {{Q1}}&lt;/p&gt;",
    "template": "{{T1}} es {{response}}.",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"el minuendo",
                "function": "",
                "group": 1
            },
            {
                "name": "A2",
                "label": "el sustraendo",
                "function": "",
                "group": 1,
                "incorrect": true
            },
            {
                "name": "A3",
                "label": "la diferencia",
                "function": "",
                "group": 1,
                "incorrect": true
            }
        ],
        "uniques": true
    },
    "algorithm": {
        "name": "groupResponses",
        "template": "Cloze with drop down"
    }
}</t>
  </si>
  <si>
    <t>&lt;p&gt;Escribe el sustraendo de esta resta.&lt;/p&gt;&lt;p&gt;{{T1}} − {{Q2}} = {{Q1}}&lt;/p&gt;</t>
  </si>
  <si>
    <t>El sustraendo es {{A1}}.</t>
  </si>
  <si>
    <t>T1= {{Q1}}+{{Q2}}
A1= {{Q2}}</t>
  </si>
  <si>
    <t>{
    "id": "M2-NyO-27a-E-1",
    "stimulus": "&lt;p&gt;Escribe el sustraendo de esta resta.&lt;/p&gt;&lt;p style=\"text-align: center\"&gt;{{T1}} − {{Q2}} = {{Q1}}&lt;/p&gt;",
    "feedback": "&lt;p style=\"text-align: center\"&gt;minuendo − sustraendo = diferencia&lt;/p&gt;",
    "hint": "&lt;p style=\"text-align: center\"&gt;minuendo − sustraendo = diferencia&lt;/p&gt;",
    "template": "&lt;p&gt;El sustraendo es {{response}}.&lt;/p&gt;",
    "seed": {
        "parameters": [
            {
                "name": "Q1",
                "label": null,
                "min": 1,
                "max": 9,
                "step": 1
            },
            {
                "name": "Q2",
                "label": null,
                "min": 1,
                "max": 9,
                "step": 1
            }
        ],
        "calculated": [
            {
                "name": "T1",
                "label": null,
                "function": "{{Q1}}+{{Q2}}",
                "temp": true
            },
            {
                "name": "A1",
                "label": null,
                "function": "{{Q2}}"
            }
        ],
        "uniques": true
    },
    "algorithm": {
        "name": "calculateOperation",
        "params": {
            "method": "equivLiteral",
            "keyboard": "NUMERICAL"
        }
    }
}</t>
  </si>
  <si>
    <t>&lt;p&gt;Escribe la diferencia de esta resta.&lt;/p&gt;&lt;p&gt;{{T1}} − {{Q2}} = {{Q1}}&lt;/p&gt;</t>
  </si>
  <si>
    <t>La diferencia es {{A1}}.</t>
  </si>
  <si>
    <t>T1= {{Q1}}+{{Q2}}
A1= {{Q1}}</t>
  </si>
  <si>
    <t>{
    "id": "M2-NyO-27a-E-2",
    "stimulus": "&lt;p&gt;Escribe la diferencia de esta resta.&lt;/p&gt;&lt;p style=\"text-align: center\"&gt;{{T1}} − {{Q2}} = {{Q1}}&lt;/p&gt;",
    "feedback": "&lt;p style=\"text-align: center\"&gt;minuendo − sustraendo = diferencia&lt;/p&gt;",
    "hint": "&lt;p style=\"text-align: center\"&gt;minuendo − sustraendo = diferencia&lt;/p&gt;",
    "template": "&lt;p&gt;La diferencia es {{response}}.&lt;/p&gt;",
    "seed": {
        "parameters": [
            {
                "name": "Q1",
                "label": null,
                "min": 1,
                "max": 9,
                "step": 1
            },
            {
                "name": "Q2",
                "label": null,
                "min": 1,
                "max": 9,
                "step": 1
            }
        ],
        "calculated": [
            {
                "name": "T1",
                "label": null,
                "function": "{{Q1}}+{{Q2}}",
                "temp": true
            },
            {
                "name": "A1",
                "label": null,
                "function": "{{Q1}}"
            }
        ],
        "uniques": true
    },
    "algorithm": {
        "name": "calculateOperation",
        "params": {
            "method": "equivLiteral",
            "keyboard": "NUMERICAL"
        }
    }
}</t>
  </si>
  <si>
    <t>&lt;p&gt;Escribe el minuendo de esta resta.&lt;/p&gt;&lt;p&gt;{{T1}} − {{Q2}} = {{Q1}}&lt;/p&gt;</t>
  </si>
  <si>
    <t>El minuendo es {{A1}}.</t>
  </si>
  <si>
    <t>T1= {{Q1}}+{{Q2}}
A1= {{Q1}}+{{Q2}}</t>
  </si>
  <si>
    <t>{
    "id": "M2-NyO-27a-E-3",
    "stimulus": "&lt;p&gt;Escribe el minuendo de esta resta.&lt;/p&gt;&lt;p style=\"text-align: center\"&gt;{{T1}} − {{Q2}} = {{Q1}}&lt;/p&gt;",
    "feedback": "&lt;p style=\"text-align: center\"&gt;minuendo − sustraendo = diferencia&lt;/p&gt;",
    "hint": "&lt;p style=\"text-align: center\"&gt;minuendo − sustraendo = diferencia&lt;/p&gt;",
    "template": "&lt;p&gt;El minuendo es {{response}}.&lt;/p&gt;",
    "seed": {
        "parameters": [
            {
                "name": "Q1",
                "label": null,
                "min": 1,
                "max": 9,
                "step": 1
            },
            {
                "name": "Q2",
                "label": null,
                "min": 1,
                "max": 9,
                "step": 1
            }
        ],
        "calculated": [
            {
                "name": "T1",
                "label": null,
                "function": "{{Q1}}+{{Q2}}",
                "temp": true
            },
            {
                "name": "A1",
                "label": null,
                "function": "{{T1}}"
            }
        ],
        "uniques": true
    },
    "algorithm": {
        "name": "calculateOperation",
        "params": {
            "method": "equivLiteral",
            "keyboard": "NUMERICAL"
        }
    }
}</t>
  </si>
  <si>
    <t>M2-NyO-27b</t>
  </si>
  <si>
    <t>Realiza restas sin llevadas (2 cifras, sin llevadas)</t>
  </si>
  <si>
    <t>Une cada resta con su resultado.</t>
  </si>
  <si>
    <t>Q11= List = 5,6,7,8,9
Q21= List = 5,6,7,8,9
Q31= List = 1,2,3,4,5
Q41= List = 1,2,3,4,5
Q12= List = 5,6,7,8,9
Q22= List = 5,6,7,8,9
Q32= List = 1,2,3,4,5
Q42= List = 1,2,3,4,5
Q13= List = 5,6,7,8,9
Q23= List = 5,6,7,8,9
Q33= List = 1,2,3,4,5
Q43= List = 1,2,3,4,5</t>
  </si>
  <si>
    <t>T11= {{Q11}}*10+{{Q21}}
T21= {{Q31}}*10+{{Q41}}
T1= {{T11}}-{{T21}}
T12= {{Q12}}*10+{{Q22}}
T22= {{Q32}}*10+{{Q42}}
T2= {{T12}}-{{T22}}
T13= {{Q13}}*10+{{Q23}}
T23= {{Q33}}*10+{{Q43}}
T3= {{T13}}-{{T23}}
A1={{T11}} − {{T21}} =#{{T11}}-{{T21}}|{{T11}} − {{T21}} = {{T1}}
A2={{T12}} − {{T22}} =#{{T12}}-{{T22}}|{{T12}} − {{T22}} = {{T2}}
A3={{T13}} − {{T23}} =#{{T13}}-{{T23}}|{{T13}} − {{T23}} = {{T3}}</t>
  </si>
  <si>
    <t>Resta las unidades y luego las decenas.</t>
  </si>
  <si>
    <t>{
    "id": "M2-NyO-27b-I-1",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"&lt;p&gt;Selecciona el resultado de esta resta:&lt;/p&gt;&lt;p style=\"text-align: center\"&gt;{{T1}} − {{T20}} = ...&lt;/p&gt;",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</si>
  <si>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&lt;p&gt;Escribe el resultado de esta resta.&lt;/p&gt;</t>
  </si>
  <si>
    <t>{{T1}} − {{T2}} = {{A1}}</t>
  </si>
  <si>
    <t>Q1= List = 5,6,7,8,9
Q2= List = 5,6,7,8,9
Q3= List = 1,2,3,4,5
Q4= List = 1,2,3,4,5</t>
  </si>
  <si>
    <t>T1= {{Q1}}*10+{{Q2}}
T2= {{Q3}}*10+{{Q4}}
A1= {{T1}}-{{T2}}</t>
  </si>
  <si>
    <t>{
    "id": "M2-NyO-27b-E-1",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"&lt;p&gt;Escribe el resultado de esta resta.&lt;/p&gt;",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</si>
  <si>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Javier tenía {{T1}} cromos, pero ha perdido {{T2}}. ¿Cuántos cromos le quedan?</t>
  </si>
  <si>
    <t>Le quedan {{A1}} cromos.</t>
  </si>
  <si>
    <t>{
    "id": "M2-NyO-27b-A-1",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"&lt;p&gt;Javier tenía {{T1}} cromos, pero ha perdido {{T20}}. ¿Cuántos le quedan?&lt;/p&gt;",
            "template": "&lt;p&gt;Ahora tiene {{response}} cromos.&lt;/p&gt;",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</si>
  <si>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Alicia quiere hacer {{T1}} actividades de Matemáticas y ya ha hecho {{T2}}. ¿Cuántas actividades le faltan por hacer?</t>
  </si>
  <si>
    <t>Le faltan por hacer {{A1}} actividades.</t>
  </si>
  <si>
    <t>{
    "id": "M2-NyO-27b-A-2",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"&lt;p&gt;Alicia tiene que hacer {{T1}} actividades de Matemáticas. Si ya ha resuelto {{T20}}, ¿cuántas le faltan?&lt;/p&gt;",
            "template": "&lt;p&gt;Tiene que hacer todavía {{response}} actividades.&lt;/p&gt;",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</si>
  <si>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Para completar un videojuego hay que pasar {{T1}} pruebas. Si Julián ya ha completado {{T2}}, ¿cuántas le quedan?</t>
  </si>
  <si>
    <t>Le quedan por pasar {{A1}} pruebas.</t>
  </si>
  <si>
    <t>{
    "id": "M2-NyO-27b-A-3",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"&lt;p&gt;Para completar un videojuego hay que pasar {{T1}} niveles. Si Julián ya ha completado {{T20}}, ¿cuántos le quedan?&lt;/p&gt;",
            "template": "&lt;p&gt;Tiene que completar otros {{response}} niveles.&lt;/p&gt;",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</si>
  <si>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M2-NyO-27c</t>
  </si>
  <si>
    <t>Realiza restas sin llevadas (3 cifras, sin llevadas)</t>
  </si>
  <si>
    <t>Arrastra el resultado de esta resta.</t>
  </si>
  <si>
    <t>Q1= List = 5,6,7,8,9
Q2= List = 5,6,7,8,9
Q3= List = 5,6,7,8,9
Q4= List = 1,2,3,4,5
Q5= List = 1,2,3,4,5
Q6= List = 1,2,3,4,5</t>
  </si>
  <si>
    <t>T1= {{Q1}}*100+{{Q2}}*10+{{Q3}}
T2= {{Q4}}*100+{{Q5}}*10+{{Q6}}
A1= {{T1}}-{{T2}}*
A2= {{T1}}-{{T2}}+1
A3= {{T1}}-{{T2}}+10</t>
  </si>
  <si>
    <t>Resta las unidades, luego las decenas y, por último, las centenas.</t>
  </si>
  <si>
    <t>Resta las unidades, luego las decenas y, por último, las centenas.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</si>
  <si>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"M2-NyO-27c-I-1",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"&lt;p&gt;Arrastra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</si>
  <si>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Escribe el resultado de esta resta.</t>
  </si>
  <si>
    <t>T1={{Q1}}*100+{{Q2}}*10+{{Q3}}
T2={{Q4}}*100+{{Q5}}*10+{{Q6}}
A1={{T1}}-{{T2}}</t>
  </si>
  <si>
    <t>{
    "id": "M2-NyO-27c-E-1",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</si>
  <si>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Un club deportivo tenía {{T1}} socios, pero se han dado de baja {{T2}}. ¿Cuántos socios siguen apuntados?</t>
  </si>
  <si>
    <t>{{A1}} socios.</t>
  </si>
  <si>
    <t>{
    "id": "M2-NyO-27c-A-1",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"&lt;p&gt;En un club deportivo había {{T1}} socios, pero se han dado de baja {{T20}}. ¿Cuántos siguen apuntados?&lt;/p&gt;",
            "template": "&lt;p&gt;El club ahora tiene {{response}} socios.&lt;/p&gt;",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</si>
  <si>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La organización de una carrera popular ha previsto {{T1}} corredores. Si ya se han apuntado {{T2}}, ¿cuántos corredores faltan por apuntarse?</t>
  </si>
  <si>
    <t>{{A1}} corredores.</t>
  </si>
  <si>
    <t>{
    "id": "M2-NyO-27c-A-2",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"&lt;p&gt;En una carrera van a participar {{T1}} corredores. Si ya han venido {{T20}}, ¿cuántos faltan para poder empezarla?&lt;/p&gt;",
            "template": "&lt;p&gt;Tienen que venir todavía otros {{response}} corredores.&lt;/p&gt;",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</si>
  <si>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Una obra tiene prevista {{T1}} horas de trabajo. Si los obreros ya han trabajado {{T2}} horas, ¿cuántas quedan? </t>
  </si>
  <si>
    <t>{{A1}} horas.</t>
  </si>
  <si>
    <t>{
    "id": "M2-NyO-27c-A-3",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"&lt;p&gt;Una empresa ha fabricado {{T1}} camisetas amarillas y verdes. Si {{T20}} camisetas son de color verde, ¿cuántas con amarillas?&lt;/p&gt;",
            "template": "&lt;p&gt;Hay {{response}} camisetas amarillas.&lt;/p&gt;",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</si>
  <si>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M2-NyO-28a</t>
  </si>
  <si>
    <t>Realiza restas (2 cifras, con llevadas en unidades)</t>
  </si>
  <si>
    <t>Une cada resta con su resultado.
{{T1}} − {{T2}} = | {{A1}}
{{T11}} − {{T12}} = | {{A2}}
{{T21}} − {{T22}} = | {{A3}}</t>
  </si>
  <si>
    <t>Q1="list":[5,6,7,8,9]
Q2="list":[0,1,2,3,4]
Q3="list":[0,1,2,3,4]
Q4="list":[5,6,7,8,9]
Q11="list":[5,6,7,8,9]
Q21="list":[0,1,2,3,4]
Q31="list":[0,1,2,3,4]
Q41="list":[5,6,7,8,9]
Q12="list":[5,6,7,8,9]
Q22="list":[0,1,2,3,4]
Q32="list":[0,1,2,3,4]
Q42="list":[5,6,7,8,9]</t>
  </si>
  <si>
    <t>T1={{Q1}}*10+{{Q2}}
T2={{Q3}}*10+{{Q4}}
T11={{Q11}}*10+{{Q21}}
T12={{Q31}}*10+{{Q41}}
T21={{Q12}}*10+{{Q22}}
T22={{Q32}}*10+{{Q42}}
A1={{T1}}-{{T2}}
A2={{T11}}-{{T12}}
A3={{T21}}-{{T22}}</t>
  </si>
  <si>
    <t>M2-NyO-28a-2</t>
  </si>
  <si>
    <t>&lt;p&gt;Si las unidades del minuendo son menores que las del sustraendo, resta 1 a las decenas y suma 10 a las unidades.&lt;/p&gt;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</si>
  <si>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"M2-NyO-28a-I-1",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"&lt;p&gt;Arrastra el resultado de esta resta.&lt;/p&gt;",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</si>
  <si>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Q1="list":[5,6,7,8,9]
Q2="list":[0,1,2,3,4]
Q3="list":[0,1,2,3,4]
Q4="list":[5,6,7,8,9]</t>
  </si>
  <si>
    <t>T1={{Q1}}*10+{{Q2}}
T2={{Q3}}*10+{{Q4}}
A1={{T1}}-{{T2}}</t>
  </si>
  <si>
    <t>M2-NyO-28a-3</t>
  </si>
  <si>
    <t>{
    "id": "M2-NyO-28a-E-1",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"&lt;p&gt;Escribe el resultado de esta resta.&lt;/p&gt;",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</si>
  <si>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Una pizzería debe preparar {{T1}} masas de pizza. Si ya se han preparado {{T2}}, ¿cuántas masas quedan por elaborar?</t>
  </si>
  <si>
    <t>{{response}} masas</t>
  </si>
  <si>
    <t>M2-NyO-28a-4</t>
  </si>
  <si>
    <t>{
    "id": "M2-NyO-28a-A-1",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 una pizzería le han encargado que prepare {{T1}} pizzas. Si ya tiene {{T20}}, ¿cuántas le quedan por cocinar?&lt;/p&gt;",
            "template": "&lt;p&gt;Deben preparar todavía otras {{response}} pizzas.&lt;/p&gt;",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</si>
  <si>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Una ruta para ciclistas tiene {{T1}} km de recorrido. Si un grupo de ciclistas ya ha recorrido {{T2}} km, ¿cuántos les quedan por recorrer?</t>
  </si>
  <si>
    <t>{{response}} km</t>
  </si>
  <si>
    <t>Q1="list":[5,6]
Q2="list":[0,1,2,3,4]
Q3="list":[0,1,2,3,4]
Q4="list":[5,6,7,8,9]</t>
  </si>
  <si>
    <t>M2-NyO-28a-5</t>
  </si>
  <si>
    <t>{
    "id": "M2-NyO-28a-A-2",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"&lt;p&gt;Una ruta tiene una longitud de {{T1}} km. Si un grupo de ciclistas ya ha recorrido {{T20}} km, ¿cuántos les quedan para terminarla?&lt;/p&gt;",
            "template": "&lt;p&gt;Les quedan {{response}} km.&lt;/p&gt;",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</si>
  <si>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Carmen tiene un álbum para {{T1}} fotografías. Si ya ha pegado {{T2}}, ¿cuántas fotografías más puede colocar?</t>
  </si>
  <si>
    <t>{{response}} fotografías</t>
  </si>
  <si>
    <t>Q1="list":[8,9]
Q2="list":[0,1,2,3,4]
Q3="list":[0,1,2,3,4]
Q4="list":[5,6,7,8,9]</t>
  </si>
  <si>
    <t>M2-NyO-28a-6</t>
  </si>
  <si>
    <t>{
    "id": "M2-NyO-28a-A-3",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"&lt;p&gt;El álbum de Carmen tiene espacio para guardar {{T1}} fotografías impresas. Si ya ha colocado en él {{T20}}, ¿cuántas más puede incluir en él?&lt;/p&gt;",
            "template": "&lt;p&gt;Puede colocar otras {{response}} fotografías más.&lt;/p&gt;",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</si>
  <si>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M2-NyO-28b</t>
  </si>
  <si>
    <t>Realiza restas (3 cifras, con llevadas en unidades)</t>
  </si>
  <si>
    <t>Elige el resultado correcto.</t>
  </si>
  <si>
    <t>Q1= List = 5,6,7,8,9
Q2= List = 6,7,8,9
Q3= List = 1,2,3,4,5
Q4= List = 1,2,3,4,5
Q5= List = 1,2,3,4,5
Q6= List = 5,6,7,8,9</t>
  </si>
  <si>
    <t>T1= {{Q1}}*100+{{Q2}}*10+{{Q3}}
T2= {{Q4}}*100+{{Q5}}*10+{{Q6}}
A1={{T1}} − {{T2}} = {{function}}#{{T1}}-{{T2}}*
A2={{T1}} − {{T2}} = {{function}}#{{T1}}-{{T2}}+1
A3={{T1}} − {{T2}} = {{function}}#{{T1}}-{{T2}}+10</t>
  </si>
  <si>
    <t>$$IMG=M2-NyO-28a-1</t>
  </si>
  <si>
    <t>Si las unidades del minuendo son menores que las del sustraendo, resta 1 a las decenas y suma 10 a las unidades.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</si>
  <si>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"M2-NyO-28b-I-1",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"&lt;p&gt;Elige el resultado correcto de esta resta:&lt;/p&gt;&lt;p style=\"text-align: center\"&gt;{{T1}} − {{T20}} = ...&lt;/p&gt;",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</si>
  <si>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T1= {{Q1}}*100+{{Q2}}*10+{{Q3}}
T2= {{Q4}}*100+{{Q5}}*10+{{Q6}}
A1= {{T1}}-{{T2}}</t>
  </si>
  <si>
    <t>M2-NyO-28a-1</t>
  </si>
  <si>
    <t>{
    "id": "M2-NyO-28b-E-1",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</si>
  <si>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 tren tiene capacidad para {{T1}} personas. Si ya se han subido {{T2}}, ¿cuántas plazas quedan libres? </t>
  </si>
  <si>
    <t>{{A1}} plazas.</t>
  </si>
  <si>
    <t>{
    "id": "M2-NyO-28b-A-1",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"&lt;p&gt;Un tren tiene capacidad para {{T1}} pasajeros. Si solo se han subido {{T20}} personas, ¿cuántas plazas quedan libres?&lt;/p&gt;",
            "template": "&lt;p&gt;Hay {{response}} plazas libres.&lt;/p&gt;",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</si>
  <si>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En un rebaño había {{T1}} ovejas, pero el pastor ha vendido {{T2}}. ¿Cuántas ovejas le quedan?</t>
  </si>
  <si>
    <t>{{A1}} ovejas.</t>
  </si>
  <si>
    <t>{
    "id": "M2-NyO-28b-A-2",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"&lt;p&gt;En un rebaño había {{T1}} ovejas, pero su pastor ha vendido {{T20}}. ¿Cuántas le quedan?&lt;/p&gt;",
            "template": "&lt;p&gt;Ahora tiene {{response}} ovejas.&lt;/p&gt;",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</si>
  <si>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El aparcamiento de un centro comercial tiene {{T1}} plazas. Si ya han ocupado {{T2}}, ¿cuántas plazas quedan libres?</t>
  </si>
  <si>
    <t>{
    "id": "M2-NyO-28b-A-3",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"&lt;p&gt;El aparcamiento de un centro comercial tiene {{T1}} plazas. Si se han ocupado {{T20}}, ¿cuántas quedan libres?&lt;/p&gt;",
            "template": "&lt;p&gt;Hay {{response}} plazas libres.&lt;/p&gt;",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</si>
  <si>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M2-NyO-28c</t>
  </si>
  <si>
    <t>Realiza restas (3 cifras, con llevadas en decenas)</t>
  </si>
  <si>
    <t xml:space="preserve">Escoge el resultado de esta resta.
</t>
  </si>
  <si>
    <t>{{T1}} − {{T2}} = {{grupo1}}</t>
  </si>
  <si>
    <t>Q1= List=6,7,8,9
Q2= List=5,6,7,8,9
Q3= List=1,2,3,4,5
Q4= List=1,2,3,4,5
Q5= List=1,2,3,4,5
Q6= List=5,6,7,8,9</t>
  </si>
  <si>
    <t>T1= {{Q1}}*100+{{Q3}}*10+{{Q2}}
T2= {{Q4}}*100+{{Q6}}*10+{{Q5}}
T3= {{T1}}-{{T2}}
T4= {{T1}}-{{T2}}+1
T5= {{T1}}-{{T2}}+10
grupo1={{T3}}*|{{T4}}|{{T5}}</t>
  </si>
  <si>
    <t>Si las decenas del minuendo son menores que las del sustraendo, resta 1 a las centenas y suma 10 a las decenas.</t>
  </si>
  <si>
    <t>{
    "id": "M2-NyO-28c-I-1",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"&lt;p&gt;Escoge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</si>
  <si>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{{T1}} − {{T2}} = {{T3}}</t>
  </si>
  <si>
    <t>T1= {{Q1}}*100+{{Q3}}*10+{{Q2}}
T2= {{Q4}}*100+{{Q6}}*10+{{Q5}}
T3= {{T1}}-{{T2}}</t>
  </si>
  <si>
    <t>{
    "id": "M2-NyO-28c-E-1",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</si>
  <si>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A un concierto asistieron {{T1}} personas, pero en la primera hora se marcharon {{T2}}. ¿Cuántas personas se quedaron hasta el final?</t>
  </si>
  <si>
    <t>{
    "id": "M2-NyO-28c-A-1",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"&lt;p&gt;A un concierto asistieron {{T1}} personas, pero tras la primera hora se marcharon {{T20}}. ¿Cuántas se quedaron hasta el final?&lt;/p&gt;",
            "template": "&lt;p&gt;Al final del concierto había {{response}} personas.&lt;/p&gt;",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</si>
  <si>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Felipe está jugando a un videojuego y ha conseguido {{T1}} puntos, pero en la siguiente jugada ha perdido {{T2}}. ¿Cuántos puntos le quedan? </t>
  </si>
  <si>
    <t>{
    "id": "M2-NyO-28c-A-2",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"&lt;p&gt;Jugando a un videojuego, Felipe ha conseguido {{T1}} puntos durante una partida. Sin embargo, en la siguiente ha perdido {{T20}} puntos. ¿Cuántos le quedan?&lt;/p&gt;",
            "template": "&lt;p&gt;Después de la segunda partida tiene {{response}} puntos.&lt;/p&gt;",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</si>
  <si>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Julia da {{T1}} pasos para ir de su casa al colegio. Si ya ha dado {{T2}} pasos, ¿cuántos pasos tiene que dar aún?</t>
  </si>
  <si>
    <t>{{A1}} pasos.</t>
  </si>
  <si>
    <t>{
    "id": "M2-NyO-28c-A-3",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"&lt;p&gt;Cada día Julia da {{T1}} pasos para ir de su casa al colegio. Si hoy ya ha dado {{T20}} pasos, ¿cuántos le faltan para llegar?&lt;/p&gt;",
            "template": "&lt;p&gt;Todavía tiene que andar {{response}} pasos.&lt;/p&gt;",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</si>
  <si>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M2-NyO-29a</t>
  </si>
  <si>
    <t>Resta números de dos cifras con ayuda de la recta numérica</t>
  </si>
  <si>
    <t>&lt;p&gt;Elige el resultado de la siguiente resta. Ayúdate de esta recta numérica.&lt;/p&gt;&lt;p style="text-align: center"&gt;{{T1}} − {{Q2}} = ...&lt;/p&gt;&lt;div class="fr-number-line" data-graphic='{"distance":1,"min":{{T2}},"divisions":11}'&gt;</t>
  </si>
  <si>
    <t>Q1 = Min = 10; Max = 99; Step = 1
Q2 = Min = 1; Max = 9; Step = 1
Q3 = Min = 1; Max = 9; Step = 1
Q4 = Min = 1; Max = 9; Step = 1</t>
  </si>
  <si>
    <t>T1 = {{Q1}}+{{Q2}}
T2 = {{Q1}}+{{Q2}}-9
A1 = {{Q1}}*
A2 = {{Q1}}-{{Q3}}
A3 = {{Q1}}-{{Q4}}</t>
  </si>
  <si>
    <t>&lt;p&gt;Cuenta {{Q2}} desde {{T1}} hacia la izquierda.&lt;/p&gt;</t>
  </si>
  <si>
    <t>&lt;p&gt;Para hacer esta resta con la ayuda de una recta numérica, hay que contar {{Q2}} posiciones desde {{T1}} hacia la izquierda. Por ejemplo, para esta otra resta:&lt;/p&gt;&lt;p style"text-align:center;"&gt;32 − 7 = 25&lt;/p&gt;
$$IMG=M2_NyO_29a_1</t>
  </si>
  <si>
    <t>{
    "id": "M2-NyO-29a-I-1",
    "stimulus": "&lt;p&gt;Elige el resultado de la siguiente resta. Ayúdate de esta recta numérica.&lt;/p&gt;&lt;p style=\"text-align: center\"&gt;{{T1}} − {{Q2}} = ...&lt;/p&gt;&lt;div class=\"fr-number-line\" data-graphic='{\"distance\":1,\"min\":{{T2}},\"divisions\":11}'&gt;",
    "hint": "&lt;p&gt;Cuenta {{Q2}} desde {{T1}} hacia la izquierda.&lt;/p&gt;",
    "feedback": "&lt;p&gt;Observa este ejemplo:&lt;/p&gt;&lt;p style=\"text-align:center;\"&gt;32 − 7 = 25&lt;/p&gt;&lt;div style=\"display:flex; justify-content:center;\"&gt;&lt;img src=\"https://blueberry-assets.oneclick.es/M2_NyO_29a_1.svg\" width=\"400\"&gt;&lt;/img&gt;&lt;/div&gt;",
    "seed": {
        "parameters": [
            {
                "name": "Q1",
                "label": null,
                "min": 10,
                "max": 99,
                "step": 1
            },
            {
                "name": "Q2",
                "label": null,
                "min": 2,
                "max": 9,
                "step": 1
            },
            {
                "name": "Q3",
                "label": null,
                "min": 1,
                "max": 9,
                "step": 1
            },
            {
                "name": "Q4",
                "label": null,
                "min": 1,
                "max": 9,
                "step": 1
            }
        ],
        "calculated": [
            {
                "name": "T1",
                "label": "{{function}}",
                "function": "{{Q1}}+{{Q2}}",
                "temp": true
            },
            {
                "name": "T2",
                "label": "{{function}}",
                "function": "{{Q1}}+{{Q2}}-9",
                "temp": true
            },
            {
                "name": "A1",
                "label": "{{function}}",
                "function": "{{Q1}}"
            },
            {
                "name": "A2",
                "label": "{{function}}",
                "function": "{{Q1}}-{{Q3}}",
                "incorrect": true
            },
            {
                "name": "A3",
                "label": "{{function}}",
                "function": "{{Q1}}-{{Q4}}",
                "incorrect": true
            }
        ],
        "uniques": true
    },
    "algorithm": {
        "name": "trueFalse",
        "template": "Multiple choice – standard",
        "params": {
            "countCorrect": 1,
            "countIncorrect": 2,
            "showCheckIcon": false,
            "columns": 3
        }
    }
}</t>
  </si>
  <si>
    <t>&lt;p&gt;Escribe el resultado de la siguiente resta. Ayúdate de esta recta numérica.&lt;/p&gt;&lt;div class="fr-number-line" data-graphic='{"distance":1,"min":{{T2}},"divisions":11}'&gt;</t>
  </si>
  <si>
    <t>&lt;p&gt;{{T1}} − {{Q2}} = {{A1}}&lt;/p&gt;</t>
  </si>
  <si>
    <t>Q1 = Min = 10; Max = 99; Step = 1
Q2 = Min = 1; Max = 9; Step = 1</t>
  </si>
  <si>
    <t>T1 = {{Q1}}+{{Q2}}
T2 = {{Q1}}+{{Q2}}-9
A1 = {{Q1}}</t>
  </si>
  <si>
    <t>{
    "id": "M2-NyO-29a-E-1",
    "stimulus": "&lt;p&gt;Escribe el resultado de la siguiente resta. Ayúdate de esta recta numérica.&lt;/p&gt;&lt;div class=\"fr-number-line\" data-graphic='{\"distance\":1,\"min\":{{T2}},\"divisions\":11}'&gt;",
    "template": "&lt;p style=\"text-align: center\"&gt;{{T1}} − {{Q2}} = {{response}}&lt;/p&gt;",
    "hint": "&lt;p&gt;Cuenta {{Q2}} desde {{T1}} hacia la izquierda.&lt;/p&gt;",
    "feedback": "&lt;p&gt;Observa este ejemplo:&lt;/p&gt;&lt;p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</si>
  <si>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&lt;p&gt;Mariela tiene ahorrados {{T1}} € y se ha gastado {{Q1}} € en un regalo para su abuela. ¿Cuánto dinero le queda? Ayúdate de esta recta numérica.&lt;/p&gt;&lt;div class="fr-number-line" data-graphic='{"distance":1,"min":{{T2}},"divisions":11}'&gt;</t>
  </si>
  <si>
    <t>&lt;p&gt;Cuenta {{Q2}} desde {{Q1}} hacia la izquierda.&lt;/p&gt;</t>
  </si>
  <si>
    <t>&lt;p&gt;Para hacer esta resta con la ayuda de una recta numérica, hay que contar {{Q2}} posiciones desde {{Q1}} hacia la izquierda. Por ejemplo, para esta otra resta:&lt;/p&gt;&lt;p style"text-align:center;"&gt;32 − 7 = 25&lt;/p&gt;
$$IMG=M2_NyO_29a_1</t>
  </si>
  <si>
    <t>{
    "id": "M2-NyO-29a-A-1",
    "stimulus": "&lt;p&gt;Mariela tenía ahorrados {{T1}} €, pero se ha gastado {{Q2}} € en un regalo. ¿Cuánto le queda?&lt;/p&gt;&lt;p&gt;Ayúdate de esta recta numérica.&lt;/p&gt;&lt;div class=\"fr-number-line\" data-graphic='{\"distance\":1,\"min\":{{T2}},\"divisions\":11}'&gt;",
    "template": "&lt;p&gt;Le quedan {{response}} €.&lt;/p&gt;",
    "hint": "&lt;p&gt;Cuenta {{Q2}} desde {{T1}} hacia la izquierda.&lt;/p&gt;",
    "feedback": "&lt;p&gt;Observa este ejemplo:&lt;/p&gt;&lt;p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</si>
  <si>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&lt;p&gt;Graciela tiene que recorrer {{T1}} km en coche para ver a sus primos. Si ya ha recorrido {{Q1}} km, ¿cuántos le faltan? Ayúdate de esta recta numérica.&lt;/p&gt;&lt;div class="fr-number-line" data-graphic='{"distance":1,"min":{{T2}},"divisions":11}'&gt;</t>
  </si>
  <si>
    <t>&lt;p&gt;{{A1}} km.&lt;/p&gt;</t>
  </si>
  <si>
    <t>{
    "id": "M2-NyO-29a-A-2",
    "stimulus": "&lt;p&gt;Gabriel tiene que conducir {{T1}} km. Si ya ha recorrido {{Q2}} km, ¿cuántos le faltan?&lt;/p&gt;&lt;p&gt;Ayúdate de esta recta numérica.&lt;/p&gt;&lt;div class=\"fr-number-line\" data-graphic='{\"distance\":1,\"min\":{{T2}},\"divisions\":11}'&gt;",
    "template": "&lt;p&gt;Le faltan {{response}} km.&lt;/p&gt;",
    "hint": "&lt;p&gt;Cuenta {{Q2}} desde {{T1}} hacia la izquierda.&lt;/p&gt;",
    "feedback": "&lt;p&gt;Observa este ejemplo:&lt;/p&gt;&lt;p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</si>
  <si>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&lt;p&gt;Se han presentado {{T1}} cantantes para un concurso de televisión. Si yan han participado {{Q1}}, ¿cuántos faltan por cantar? Ayúdate de esta recta numérica.&lt;/p&gt;&lt;div class="fr-number-line" data-graphic='{"distance":1,"min":{{T2}},"divisions":11}'&gt;</t>
  </si>
  <si>
    <t>&lt;p&gt;{{A1}} cantantes.&lt;/p&gt;</t>
  </si>
  <si>
    <t>&lt;p&gt;Para hacer esta resta con la ayuda de una recta numérica, hay que contar {{Q2}} posiciones desde {{Q1}} hacia la izquierda. Por ejemplo, para esta otra resta:&lt;/p&gt;&lt;p style"text-align:center;"&gt;32 − 7 = 25&lt;/p&gt;
$$IMG=M2_NyO_29a_1</t>
  </si>
  <si>
    <t>{
    "id": "M2-NyO-29a-A-3",
    "stimulus": "&lt;p&gt;Se han presentado {{T1}} cantantes a un concurso. Si ya han participado {{Q2}}, ¿cuántos quedan?&lt;/p&gt;&lt;p&gt;Ayúdate de esta recta numérica.&lt;/p&gt;&lt;div class=\"fr-number-line\" data-graphic='{\"distance\":1,\"min\":{{T2}},\"divisions\":11}'&gt;",
    "template": "&lt;p&gt;Faltan {{response}} cantantes.&lt;/p&gt;",
    "hint": "&lt;p&gt;Cuenta {{Q2}} desde {{T1}} hacia la izquierda.&lt;/p&gt;",
    "feedback": "&lt;p&gt;Observa este ejemplo:&lt;/p&gt;&lt;p style=\"text-align:center;\"&gt;32 − 7 = 25&lt;/p&gt;&lt;div style=\"display:flex; justify-content:center;\"&gt;&lt;img src=\"https://blueberry-assets.oneclick.es/M2_NyO_29a_1.svg\" width=\"400\"&gt;&lt;/img&gt;&lt;/div&gt;",
    "seed": {
        "parameters": [
            {
                "name": "Q1",
                "label": null,
                "min": 10,
                "max": 99,
                "step": 1
            },
            {
                "name": "Q2",
                "label": null,
                "min": 1,
                "max": 9,
                "step": 1
            }
        ],
        "calculated": [
            {
                "name": "T1",
                "label": "{{function}}",
                "function": "{{Q1}}+{{Q2}}",
                "temp": true
            },
            {
                "name": "T2",
                "label": "{{function}}",
                "function": "{{Q1}}+{{Q2}}-9",
                "temp": true
            },
            {
                "name": "A1",
                "label": "{{function}}",
                "function": "{{Q1}}"
            }
        ],
        "uniques": true
    },
    "algorithm": {
        "name": "calculateOperation",
        "params": {
            "method": "equivLiteral",
            "keyboard": "NUMERICAL"
        }
    }
}</t>
  </si>
  <si>
    <t>M2-NyO-30a</t>
  </si>
  <si>
    <t>Resta 10 a números de dos cifras</t>
  </si>
  <si>
    <t>{{T1}} − 10 = {{A1}}</t>
  </si>
  <si>
    <t>Q1 = Min = 10; Max = 89; Step = 1
Q2 = Min = 10; Max = 89; Step = 1
Q3 = Min = 10; Max = 89; Step = 1</t>
  </si>
  <si>
    <t>T1= {{Q1}}+10
A1= {{Q1}}*
A2= {{Q2}}
A3= {{Q3}}
T2 = math.floor({{T1}}/10)
T3 = {{T1}}-math.floor({{T1}}/10)*10
T4 = {{T2}}-1</t>
  </si>
  <si>
    <t>Resta 1 a las decenas.</t>
  </si>
  <si>
    <t>&lt;p&gt;Restar 10 a un número es restar 1 a las decenas.&lt;/p&gt;&lt;p&gt;&lt;b&gt;{{T2}}&lt;/b&gt;{{T3}} − &lt;b&gt;1&lt;/b&gt;0 = &lt;b&gt;{{T4}}&lt;/b&gt;{{T3}}&lt;/p&gt;</t>
  </si>
  <si>
    <t>{
    "id": "M2-NyO-30a-I-1",
    "stimulus": "&lt;p&gt;Arrastra el resultado de esta resta.&lt;/p&gt;",
    "template": "&lt;p style=\"text-align: center\"&gt;{{T1}} − 10 = {{response}}&lt;/p&gt;",
    "hint": "&lt;p&gt;Resta 1 a las decenas.&lt;/p&gt;",
    "feedback": "&lt;p&gt;Restar 10 es restar 1 a las decenas:&lt;/p&gt;&lt;p style=\"text-align: center\"&gt;&lt;b&gt;{{T2}}&lt;/b&gt;{{T3}} − &lt;b&gt;1&lt;/b&gt;0 = &lt;b&gt;{{T4}}&lt;/b&gt;{{T3}}&lt;/p&gt;",
    "seed": {
        "parameters": [
            {
                "name": "Q1",
                "label": null,
                "min": 10,
                "max": 89,
                "step": 1
            },
            {
                "name": "Q2",
                "label": null,
                "min": 10,
                "max": 89,
                "step": 1
            },
            {
                "name": "Q3",
                "label": null,
                "min": 10,
                "max": 89,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"{{T2}}-1",
                "temp": true
            }
        ],
        "uniques": true
    },
    "algorithm": {
        "name": "calculateOperation",
        "template": "Cloze with drag &amp; drop",
        "params": {
            "keyboard": "NUMERICAL"
        }
    }
}</t>
  </si>
  <si>
    <t>Escribe el resultado de la siguiente resta.</t>
  </si>
  <si>
    <t>{{Q1}} − 10 = {{A1}}</t>
  </si>
  <si>
    <t>Q1 = Min = 10; Max = 89; Step = 1</t>
  </si>
  <si>
    <t>T1= {{Q1}}+10
A1= {{Q1}}
T2 = math.floor({{T1}}/10)
T3 = {{T1}}-math.floor({{T1}}/10)*10
T4 = {{T2}}-1</t>
  </si>
  <si>
    <t>{
    "id": "M2-NyO-30a-E-1",
    "stimulus": "&lt;p&gt;Escribe el resultado de la siguiente resta.&lt;/p&gt;",
    "feedback": "&lt;p&gt;Restar 10 es restar 1 a las decenas:&lt;/p&gt;&lt;p style=\"text-align: center\"&gt;&lt;b&gt;{{T2}}&lt;/b&gt;{{T3}} − &lt;b&gt;1&lt;/b&gt;0 = &lt;b&gt;{{T4}}&lt;/b&gt;{{T3}}&lt;/p&gt;",
    "hint": "&lt;p&gt;Resta 1 a las decenas.&lt;/p&gt;",
    "template": "&lt;p style=\"text-align: center\"&gt;{{T1}} − 10 = {{response}}&lt;/p&gt;",
    "seed": {
        "parameters": [
            {
                "name": "Q1",
                "label": null,
                "min": 10,
                "max": 89,
                "step": 1
            }
        ],
        "calculated": [
            {
                "name": "T1",
                "label": "{{function}}",
                "function": "{{Q1}}+10",
                "temp": true
            },
            {
                "name": "T2",
                "label": "{{function}}",
                "function": "math.floor({{T1}}/10)",
                "temp": true
            },
            {
                "name": "T3",
                "label": "{{function}}",
                "function": "{{T1}}-math.floor({{T1}}/10)*10",
                "temp": true
            },
            {
                "name": "T4",
                "label": "{{function}}",
                "function": "{{T2}}-1",
                "temp": true
            },
            {
                "name": "A1",
                "label": "{{function}}",
                "function": "{{Q1}}"
            }
        ],
        "uniques": true
    },
    "algorithm": {
        "name": "calculateOperation",
        "params": {
            "method": "equivLiteral",
            "keyboard": "NUMERICAL"
        }
    }
}</t>
  </si>
  <si>
    <t>M2-NyO-57a</t>
  </si>
  <si>
    <t>Resta decenas enteras a números de dos cifras</t>
  </si>
  <si>
    <t>&lt;p&gt;¿Cuál es el resultado de esta resta?&lt;/p&gt;&lt;p&gt;{{T1}} − {{T2}} = ...&lt;/p&gt;</t>
  </si>
  <si>
    <t>Q1 = Min = 1; Max = 9; Step = 1
Q2 = Min = 1; Max = 4; Step = 1
Q3 = Min = 1; Max = 5; Step = 1
Q4 = Min = 1; Max = 9; Step = 1
Q5 = Min = 1; Max = 9; Step = 1
Q6 = Min = 1; Max = 9; Step = 1
Q7 = Min = 1; Max = 9; Step = 1
Q8 = Min = 1; Max = 9; Step = 1</t>
  </si>
  <si>
    <t>T1= {{Q1}}*100+({{Q2}}+{{Q3}})*10+{{Q4}}
T2 = {{Q3}}*10
T3 = {{Q2}}+{{Q3}}
A1 = {{Q1}}*100+{{Q2}}*10+{{Q4}}*
A2 = {{Q1}}*100+{{Q5}}*10+{{Q6}}
A3 = {{Q1}}*100+{{Q7}}*10+{{Q8}}</t>
  </si>
  <si>
    <t>Resta {{Q3}} a las decenas.</t>
  </si>
  <si>
    <t>&lt;p&gt;Restar {{T2}} a un número es restar {{Q3}} a las decenas.&lt;/p&gt;&lt;p&gt;{{Q1}}&lt;b&gt;{{T3}}&lt;/b&gt;{{Q4}} − &lt;b&gt;{{Q3}}&lt;/b&gt;0 = {{Q1}}&lt;b&gt;{{Q2}}&lt;/b&gt;{{Q4}}&lt;/p&gt;</t>
  </si>
  <si>
    <t>{
    "id": "M2-NyO-57a-I-1",
    "stimulus": "&lt;p&gt;¿Cuál es el resultado de esta resta?&lt;/p&gt;&lt;p style=\"text-align: center\"&gt;{{T1}} − {{T2}} = ...&lt;/p&gt;",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</si>
  <si>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Q1 = Min = 1; Max = 9; Step = 1
Q2 = Min = 1; Max = 4; Step = 1
Q3 = Min = 1; Max = 5; Step = 1
Q4 = Min = 1; Max = 9; Step = 1</t>
  </si>
  <si>
    <t>T1= {{Q1}}*100+({{Q2}}+{{Q3}})*10+{{Q4}}
T2 = {{Q3}}*10
T3 = {{Q2}}+{{Q3}}
A1 = {{Q1}}*100+{{Q2}}*10+{{Q4}}</t>
  </si>
  <si>
    <t>{
    "id": "M2-NyO-57a-E-1",
    "stimulus": "&lt;p&gt;Escribe el resultado de la siguiente resta.&lt;/p&gt;",
    "feedback": "&lt;p&gt;Restar {{T2}} es restar {{Q3}} a las decenas:&lt;/p&gt;&lt;p style=\"text-align: center\"&gt;{{Q1}}&lt;b&gt;{{T3}}&lt;/b&gt;{{Q4}} − &lt;b&gt;{{Q3}}&lt;/b&gt;0 = {{Q1}}&lt;b&gt;{{Q2}}&lt;/b&gt;{{Q4}}&lt;/p&gt;",
    "hint": "&lt;p&gt;Resta {{Q3}} a las decenas.&lt;/p&gt;",
    "template": "&lt;p style=\"text-align: center\"&gt;{{T1}} − {{T2}} = {{response}}&lt;/p&gt;",
    "seed": {
        "parameters": [
            {
                "name": "Q1",
                "label": null,
                "min": 1,
                "max": 9,
                "step": 1
            },
            {
                "name": "Q2",
                "label": null,
                "list": [
                    1,
                    2,
                    3,
                    4
                ]
            },
            {
                "name": "Q3",
                "label": null,
                "list": [
                    1,
                    2,
                    3,
                    4,
                    5
                ]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t>
  </si>
  <si>
    <t>M2-NyO-30b</t>
  </si>
  <si>
    <t>Calcula mentalmente restas con resultado 10</t>
  </si>
  <si>
    <t>Resta mentalmente y escoge el resultado.</t>
  </si>
  <si>
    <t>{{T1}} − {{Q1}} = {{grupo1}}</t>
  </si>
  <si>
    <t>Q1= Min = 1; Max = 50; Step = 1
Q2= Min = 1; Max = 50; Step = 1
Q3= Min = 1; Max = 50; Step = 1</t>
  </si>
  <si>
    <t>T1 = {{Q1}}+10
grupo1 = 10*, Q2, Q3</t>
  </si>
  <si>
    <t>Observa las decenas y las unidades.</t>
  </si>
  <si>
    <t>&lt;p&gt;Observa las decenas y las unidades.&lt;/p&gt;&lt;p&gt;Las decenas solo bajan en 1.&lt;/p&gt;&lt;p&gt;Las unidades no cambian.&lt;/p&gt;&lt;p&gt;Por eso el resultado es 10.&lt;/p&gt;</t>
  </si>
  <si>
    <t>{
    "id": "M2-NyO-30b-I-1",
    "stimulus": "&lt;p&gt;Resta mentalmente y escoge el resultado.&lt;/p&gt;",
    "template": "&lt;p style=\"text-align: center\"&gt;{{T1}} − {{Q1}} = {{response}}&lt;/p&gt;",
    "hint": "&lt;p&gt;Las decenas bajan 1 y las unidades no cambian.&lt;/p&gt;",
    "feedback": "&lt;p&gt;Las decenas bajan 1 y las unidades no cambian:&lt;/p&gt;&lt;p style=\"text-align: center\"&gt;&lt;span style=\"color: #E3360C\"&gt;{{T2}}&lt;/span&gt;&lt;span style=\"color: #2C9CDC\"&gt;{{T3}}&lt;/span&gt; − &lt;span style=\"color: #E3360C\"&gt;{{T4}}&lt;/span&gt;&lt;span style=\"color: #2C9CDC\"&gt;{{T5}}&lt;/span&gt; = 10&lt;/p&gt;",
    "seed": {
        "parameters": [
            {
                "name": "Q1",
                "label": null,
                "min": 10,
                "max": 50,
                "step": 1
            },
            {
                "name": "Q2",
                "label": null,
                "min": 10,
                "max": 50,
                "step": 1
            },
            {
                "name": "Q3",
                "label": null,
                "min": 1,
                "max": 50,
                "step": 1
            }
        ],
        "calculated": [
            {
                "name": "T1",
                "label": "{{function}}",
                "function": "{{Q1}}+10",
                "group": 1,
                "temp": true
            },
            {
                "name": "A1",
                "label": "10",
                "function": "",
                "group": 1
            },
            {
                "name": "A2",
                "label": "{{Q2}}",
                "function": "",
                "group": 1,
                "incorrect": true
            },
            {
                "name": "A3",
                "label": "{{Q3}}",
                "function": "",
                "group": 1,
                "incorrect": true
            },
            {
                "name": "T2",
                "label": "{{function}}",
                "function": "'{{T1}}'.slice(0,1)",
                "group": 1,
                "temp": true
            },
            {
                "name": "T3",
                "label": "{{function}}",
                "function": "'{{T1}}'.slice(1,)",
                "group": 1,
                "temp": true
            },
            {
                "name": "T4",
                "label": "{{function}}",
                "function": "'{{Q1}}'.slice(0,1)",
                "group": 1,
                "temp": true
            },
            {
                "name": "T5",
                "label": "{{function}}",
                "function": "'{{Q1}}'.slice(1,)",
                "group": 1,
                "temp": true
            }
        ],
        "uniques": true
    },
    "algorithm": {
        "name": "groupResponses",
        "template": "Cloze with drop down"
    }
}</t>
  </si>
  <si>
    <t>{{T1}} − {{Q1}} = {{A1}}</t>
  </si>
  <si>
    <t>Q1= Min = 1; Max = 50; Step = 1</t>
  </si>
  <si>
    <t>T1 = {{Q1}}+10
A1 = 10</t>
  </si>
  <si>
    <t>&lt;p&gt;Observa las decenas y las unidades.&lt;/p&gt;&lt;p&gt;Las decenas sólo bajan en 1.&lt;/p&gt;&lt;p&gt;Las unidades no cambian.&lt;/p&gt;&lt;p&gt;Por eso el resultado es 10.&lt;/p&gt;</t>
  </si>
  <si>
    <t>{
    "id": "M2-NyO-30b-E-1",
    "stimulus": "&lt;p&gt;Escribe el resultado de la siguiente resta.&lt;/p&gt;",
    "hint": "&lt;p&gt;Las decenas bajan 1 y las unidades no cambian.&lt;/p&gt;",
    "feedback": "&lt;p&gt;Las decenas bajan 1 y las unidades no cambian:&lt;/p&gt;&lt;p style=\"text-align: center\"&gt;&lt;span style=\"color: #E3360C\"&gt;{{T2}}&lt;/span&gt;&lt;span style=\"color: #2C9CDC\"&gt;{{T3}}&lt;/span&gt; − &lt;span style=\"color: #E3360C\"&gt;{{T4}}&lt;/span&gt;&lt;span style=\"color: #2C9CDC\"&gt;{{T5}}&lt;/span&gt; = 10&lt;/p&gt;",
    "template": "&lt;p style=\"text-align: center\"&gt;{{T1}} − {{Q1}} = {{response}}&lt;/p&gt;",
    "seed": {
        "parameters": [
            {
                "name": "Q1",
                "label": null,
                "min": 1,
                "max": 50,
                "step": 1
            }
        ],
        "calculated": [
            {
                "name": "T1",
                "label": "{{function}}",
                "function": "{{Q1}}+10",
                "temp": true
            },
            {
                "name": "A1",
                "label": "{{function}}",
                "function": "10"
            },
            {
                "name": "T2",
                "label": "{{function}}",
                "function": "'{{T1}}'.slice(0,1)",
                "group": 1,
                "temp": true
            },
            {
                "name": "T3",
                "label": "{{function}}",
                "function": "'{{T1}}'.slice(1,)",
                "group": 1,
                "temp": true
            },
            {
                "name": "T4",
                "label": "{{function}}",
                "function": "'{{Q1}}'.slice(0,1)",
                "group": 1,
                "temp": true
            },
            {
                "name": "T5",
                "label": "{{function}}",
                "function": "'{{Q1}}'.slice(1,)",
                "group": 1,
                "temp": true
            }
        ],
        "uniques": true
    },
    "algorithm": {
        "name": "calculateOperation",
        "params": {
            "method": "equivLiteral",
            "keyboard": "NUMERICAL"
        }
    }
}</t>
  </si>
  <si>
    <t>M2-NyO-31a</t>
  </si>
  <si>
    <t>Resta 10 a números de tres cifras</t>
  </si>
  <si>
    <t>Arrastra el resultado de esta operación.</t>
  </si>
  <si>
    <t>Q1 = Min = 1; Max = 9; Step = 1
Q2 = Min = 1; Max = 8; Step = 1
Q3 = Min = 1; Max = 9; Step = 1
Q4 = Min = 1; Max = 9; Step = 1
Q5 = Min = 1; Max = 9; Step = 1
Q6 = Min = 1; Max = 9; Step = 1
Q7 = Min = 1; Max = 9; Step = 1</t>
  </si>
  <si>
    <t>T1= {{Q1}}*100+{{Q2}}*10+{{Q3}}+10
T2= {{Q2}}+1
A1= {{Q1}}*100+{{Q2}}*10+{{Q3}}*
A2= {{Q1}}*100+{{Q4}}*10+{{Q5}}
A3= {{Q1}}*100+{{Q6}}*10+{{Q7}}</t>
  </si>
  <si>
    <t>&lt;p&gt;Restar 10 a un número es restar 1 a las decenas.&lt;/p&gt;&lt;p&gt;{{Q1}}&lt;b&gt;{{T2}}&lt;/b&gt;{{Q3}} − 10 = {{Q1}}&lt;b&gt;{{Q2}}&lt;/b&gt;{{Q3}}&lt;/p&gt;</t>
  </si>
  <si>
    <t>{
    "id": "M2-NyO-31a-I-1",
    "stimulus": "&lt;p&gt;Arrastra el resultado de esta operación.&lt;/p&gt;",
    "template": "&lt;p style=\"text-align: center\"&gt;{{T1}} − 10 = {{response}}&lt;/p&gt;",
    "hint": "&lt;p&gt;Resta 1 a las decenas.&lt;/p&gt;",
    "feedback": "&lt;p&gt;Restar 10 es restar 1 a las decenas:&lt;/p&gt;&lt;p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t>
  </si>
  <si>
    <t>Q1 = Min = 1; Max = 9; Step = 1
Q2 = Min = 1; Max = 8; Step = 1
Q3 = Min = 1; Max = 9; Step = 1</t>
  </si>
  <si>
    <t>T1= {{Q1}}*100+{{Q2}}*10+{{Q3}}+10
T2= {{Q2}}+1
A1= {{Q1}}*100+{{Q2}}*10+{{Q3}}</t>
  </si>
  <si>
    <t>{
    "id": "M2-NyO-31a-E-1",
    "stimulus": "&lt;p&gt;Escribe el resultado de la siguiente resta.&lt;/p&gt;",
    "template": "&lt;p style=\"text-align: center\"&gt;{{T1}} − 10 = {{response}}&lt;/p&gt;",
    "hint": "&lt;p&gt;Resta 1 a las decenas.&lt;/p&gt;",
    "feedback": "&lt;p&gt;Restar 10 es restar 1 a las decenas:&lt;/p&gt;&lt;p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t>
  </si>
  <si>
    <t>M2-NyO-57b</t>
  </si>
  <si>
    <t>Resta decenas enteras a números de tres cifras</t>
  </si>
  <si>
    <t>&lt;p&gt;Selecciona el resultado correcto:&lt;/p&gt;&lt;p&gt;{{T1}} − {{T2}} = ...&lt;/p&gt;</t>
  </si>
  <si>
    <r>
      <rPr>
        <rFont val="Calibri"/>
        <color theme="1"/>
        <sz val="12.0"/>
      </rPr>
      <t xml:space="preserve">Q1 = Min = 1; Max = 9; Step = 1
</t>
    </r>
    <r>
      <rPr>
        <rFont val="Calibri"/>
        <color theme="1"/>
        <sz val="12.0"/>
      </rPr>
      <t>Q2 = Min = 1; Max = 4; Step = 1</t>
    </r>
    <r>
      <rPr>
        <rFont val="Calibri"/>
        <color theme="1"/>
        <sz val="12.0"/>
      </rPr>
      <t xml:space="preserve">
Q3 = Min = 1; Max = 5; Step = 1
Q4 = Min = 1; Max = 9; Step = 1
Q5 = Min = 1; Max = 9; Step = 1
Q6 = Min = 1; Max = 9; Step = 1
Q7 = Min = 1; Max = 9; Step = 1
Q8 = Min = 1; Max = 9; Step = 1</t>
    </r>
  </si>
  <si>
    <t>{
    "id": "M2-NyO-57b-I-1",
    "stimulus": "&lt;p&gt;Selecciona el resultado correcto:&lt;/p&gt;&lt;p style=\"text-align: center\"&gt;{{T1}} − {{T2}} = ...&lt;/p&gt;",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2,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</si>
  <si>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¿Cuál es el resultado de esta resta? Escríbelo.</t>
  </si>
  <si>
    <r>
      <rPr>
        <rFont val="Calibri"/>
        <color theme="1"/>
        <sz val="12.0"/>
      </rPr>
      <t xml:space="preserve">Q1 = Min = 1; Max = 9; Step = 1
</t>
    </r>
    <r>
      <rPr>
        <rFont val="Calibri"/>
        <color theme="1"/>
        <sz val="12.0"/>
      </rPr>
      <t>Q2 = Min = 1; Max = 4; Step = 1</t>
    </r>
    <r>
      <rPr>
        <rFont val="Calibri"/>
        <color theme="1"/>
        <sz val="12.0"/>
      </rPr>
      <t xml:space="preserve">
Q3 = Min = 1; Max = 5; Step = 1
Q4 = Min = 1; Max = 9; Step = 1</t>
    </r>
  </si>
  <si>
    <t>T1= {{Q1}}*100+({{Q2}}+{{Q3}})*10+{{Q4}}
T2 = {{Q3}}*10
T3 = ({{Q2}}+{{Q3}})*10
A1 = {{Q1}}*100+{{Q2}}*10+{{Q4}}</t>
  </si>
  <si>
    <t>{
    "id": "M2-NyO-57b-E-1",
    "stimulus": "&lt;p&gt;¿Cuál es el resultado de esta resta? Escríbelo.&lt;/p&gt;",
    "template": "&lt;p style=\"text-align: center\"&gt;{{T1}} − {{T2}} = {{response}}&lt;/p&gt;",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2,
                "max": 5,
                "step": 1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t>
  </si>
  <si>
    <t>M2-NyO-58a</t>
  </si>
  <si>
    <t>Resta 100 a números de tres cifras</t>
  </si>
  <si>
    <t>Selecciona el resultado correcto.</t>
  </si>
  <si>
    <t>{{T1}} − 100 = {{A1}}</t>
  </si>
  <si>
    <t>Q1 = Min = 1; Max = 8; Step = 1
Q2 = Min = 1; Max = 9; Step = 1
Q3 = Min = 1; Max = 9; Step = 1
Q4 = Min = 100; Max = 999; Step = 1
Q5 = Min = 100; Max = 999; Step = 1</t>
  </si>
  <si>
    <t>T1 = {{Q1}}*100+{{Q2}}*10+{{Q3}}+100
T2 = {{Q1}}*100+{{Q2}}*10+{{Q3}}
T3 = {{Q1}}+1
group1=
A1={{T2}}*
A2={{Q4}}
A3={{Q5}}</t>
  </si>
  <si>
    <t>Resta 1 a las centenas.</t>
  </si>
  <si>
    <t>&lt;p&gt;Restar 100 a un número es restar 1 a las centenas.&lt;/p&gt;&lt;p&gt;&lt;b&gt;{{T3}}&lt;/b&gt;{{Q2}}{{Q3}} − &lt;b&gt;1&lt;/b&gt;00 = &lt;b&gt;{{Q1}}&lt;/b&gt;{{Q2}}{{Q3}}&lt;/p&gt;</t>
  </si>
  <si>
    <t>{
    "id": "M2-NyO-58a-I-1",
    "stimulus": "&lt;p&gt;Selecciona el resultado correcto.&lt;/p&gt;",
    "template": "&lt;p style=\"text-align: center\"&gt;{{T1}} − 100 = {{response}}&lt;/p&gt;",
    "hint": "&lt;p&gt;Resta 1 a las centenas.&lt;/p&gt;",
    "feedback": "&lt;p&gt;Restar 100 es restar 1 a las centenas:&lt;/p&gt;&lt;p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t>
  </si>
  <si>
    <t>Q1 = Min = 1; Max = 8; Step = 1
Q2 = Min = 1; Max = 9; Step = 1
Q3 = Min = 1; Max = 9; Step = 1</t>
  </si>
  <si>
    <t>T1 = {{Q1}}*100+{{Q2}}*10+{{Q3}}+100
A1 = {{Q1}}*100+{{Q2}}*10+{{Q3}}
T3 = {{Q1}}+1</t>
  </si>
  <si>
    <t>{
    "id": "M2-NyO-58a-E-1",
    "stimulus": "&lt;p&gt;Escribe el resultado de esta resta.&lt;/p&gt;",
    "template": "&lt;p style=\"text-align: center\"&gt;{{T1}} − 100 = {{response}}&lt;/p&gt;",
    "hint": "&lt;p&gt;Resta 1 a las centenas.&lt;/p&gt;",
    "feedback": "&lt;p&gt;Restar 100 es restar 1 a las centenas:&lt;/p&gt;&lt;p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t>
  </si>
  <si>
    <t>M2-NyO-59a</t>
  </si>
  <si>
    <t>Resta centenas enteras a números de tres cifras</t>
  </si>
  <si>
    <t>Arrastra el resultado correcto.</t>
  </si>
  <si>
    <t>Q1 = Min = 1; Max = 4; Step = 1
Q2 = Min = 1; Max = 9; Step = 1
Q3 = Min = 1; Max = 9; Step = 1
Q4 = Min = 100; Max = 999; Step = 1
Q5 = Min = 100; Max = 999; Step = 1
Q6 = Min = 1; Max = 5; Step = 1</t>
  </si>
  <si>
    <t>T1 = ({{Q1}}+{{Q6}})*100+{{Q2}}*10+{{Q3}}
T2 = {{Q6}}*100
T3 = {{Q1}}+{{Q6}}
A1 = {{Q1}}*100+{{Q2}}*10+{{Q3}}*
A2 = {{Q4}}
A3 = {{Q5}}</t>
  </si>
  <si>
    <t>Resta {{Q6}} a las centenas.</t>
  </si>
  <si>
    <t>&lt;p&gt;Restar {{T2}} a un número es restar {{Q6}} a las centenas.&lt;/p&gt;&lt;p&gt;&lt;b&gt;{{T3}}&lt;/b&gt;{{Q2}}{{Q3}} − &lt;b&gt;{{Q6}}&lt;/b&gt;00 = &lt;b&gt;{{Q1}}&lt;/b&gt;{{Q2}}{{Q3}}&lt;/p&gt;</t>
  </si>
  <si>
    <t>{
    "id": "M2-NyO-59a-I-1",
    "stimulus": "&lt;p&gt;Arrastra el resultado correcto.&lt;/p&gt;",
    "template": "&lt;p style=\"text-align: center\"&gt;{{T1}} − {{T2}} = {{response}}&lt;/p&gt;",
    "hint": "&lt;p&gt;Resta {{Q6}} a las centenas.&lt;/p&gt;",
    "feedback": "&lt;p&gt;Restar {{T2}} es restar {{Q6}} a las centenas:&lt;/p&gt;&lt;p style=\"text-align: center\"&gt;&lt;b&gt;{{T3}}&lt;/b&gt;{{Q2}}{{Q3}} − &lt;b&gt;{{Q6}}&lt;/b&gt;00 = &lt;b&gt;{{Q1}}&lt;/b&gt;{{Q2}}{{Q3}}&lt;/p&gt;",
    "seed": {
        "parameters": [
            {
                "name": "Q1",
                "label": null,
                "min": 1,
                "max": 4,
                "step": 1
            },
            {
                "name": "Q2",
                "label": null,
                "min": 1,
                "max": 9,
                "step": 1
            },
            {
                "name": "Q3",
                "label": null,
                "min": 1,
                "max": 9,
                "step": 1
            },
            {
                "name": "Q4",
                "label": null,
                "min": 100,
                "max": 999,
                "step": 1
            },
            {
                "name": "Q5",
                "label": null,
                "min": 100,
                "max": 999,
                "step": 1
            },
            {
                "name": "Q6",
                "label": null,
                "min": 2,
                "max": 5,
                "step": 1
            }
        ],
        "calculated": [
            {
                "name": "T1",
                "label": "{{function}}",
                "function": "({{Q1}}+{{Q6}})*100+{{Q2}}*10+{{Q3}}",
                "temp": true
            },
            {
                "name": "T2",
                "label": "{{function}}",
                "function": "{{Q6}}*100",
                "temp": true
            },
            {
                "name": "T3",
                "label": "{{function}}",
                "function": "{{Q1}}+{{Q6}}",
                "temp": true
            },
            {
                "name": "A1",
                "label": "{{function}}",
                "function": "{{Q1}}*100+{{Q2}}*10+{{Q3}}"
            },
            {
                "name": "A2",
                "label": "{{function}}",
                "function": "{{Q4}}",
                "incorrect": true
            },
            {
                "name": "A3",
                "label": "{{function}}",
                "function": "{{Q5}}",
                "incorrect": true
            }
        ],
        "uniques": true
    },
    "algorithm": {
        "name": "calculateOperation",
        "template": "Cloze with drag &amp; drop",
        "params": {
            "keyboard": "NUMERICAL"
        }
    }
}</t>
  </si>
  <si>
    <t>Q1 = Min = 1; Max = 4; Step = 1
Q2 = Min = 1; Max = 9; Step = 1
Q3 = Min = 1; Max = 9; Step = 1
Q6 = Min = 1; Max = 5; Step = 1</t>
  </si>
  <si>
    <t>T1 = ({{Q1}}+{{Q6}})*100+{{Q2}}*10+{{Q3}}
T2 = {{Q6}}*100
T3 = {{Q1}}+{{Q6}}
A1 = {{Q1}}*100+{{Q2}}*10+{{Q3}}</t>
  </si>
  <si>
    <t>{
    "id": "M2-NyO-59a-E-1",
    "stimulus": "&lt;p&gt;Escribe el resultado de esta resta.&lt;/p&gt;",
    "template": "&lt;p style=\"text-align: center\"&gt;{{T1}} − {{T2}} = {{response}}&lt;/p&gt;",
    "hint": "&lt;p&gt;Resta {{Q6}} a las centenas.&lt;/p&gt;",
    "feedback": "&lt;p&gt;Restar {{T2}} es restar {{Q6}} a las centenas:&lt;/p&gt;&lt;p style=\"text-align: center\"&gt;&lt;b&gt;{{T3}}&lt;/b&gt;{{Q2}}{{Q3}} − &lt;b&gt;{{Q6}}&lt;/b&gt;00 = &lt;b&gt;{{Q1}}&lt;/b&gt;{{Q2}}{{Q3}}&lt;/p&gt;",
    "seed": {
        "parameters": [
            {
                "name": "Q1",
                "label": null,
                "min": 1,
                "max": 4,
                "step": 1
            },
            {
                "name": "Q2",
                "label": null,
                "min": 1,
                "max": 9,
                "step": 1
            },
            {
                "name": "Q3",
                "label": null,
                "min": 1,
                "max": 9,
                "step": 1
            },
            {
                "name": "Q6",
                "label": null,
                "min": 2,
                "max": 5,
                "step": 1
            }
        ],
        "calculated": [
            {
                "name": "T1",
                "label": "{{function}}",
                "function": "({{Q1}}+{{Q6}})*100+{{Q2}}*10+{{Q3}}",
                "temp": true
            },
            {
                "name": "T2",
                "label": "{{function}}",
                "function": "{{Q6}}*100",
                "temp": true
            },
            {
                "name": "T3",
                "label": "{{function}}",
                "function": "{{Q1}}+{{Q6}}",
                "temp": true
            },
            {
                "name": "A1",
                "label": "{{function}}",
                "function": "{{Q1}}*100+{{Q2}}*10+{{Q3}}"
            }
        ],
        "uniques": true
    },
    "algorithm": {
        "name": "calculateOperation",
        "params": {
            "method": "equivLiteral",
            "keyboard": "NUMERICAL"
        }
    }
}</t>
  </si>
  <si>
    <t>M2-NyO-32a</t>
  </si>
  <si>
    <t>Escribe dos restas distintas a partir de los términos de una suma</t>
  </si>
  <si>
    <t>&lt;p&gt;Señala las restas que se pueden escribir a partir de la siguiente suma {{Q1}} + {{Q2}} = {{T1}}&lt;/p&gt;</t>
  </si>
  <si>
    <t>Q1= Min = 1; Max = 24; Step = 1
Q2= Min = 25; Max = 50; Step = 1</t>
  </si>
  <si>
    <t>T1 = {{Q1}}+{{Q2}}
A1={{T1}} − {{Q1}} = {{Q2}}#*
A2={{T1}} − {{Q2}} = {{Q1}}#*
A3={{Q2}} − {{Q1}} = {{T1}}#</t>
  </si>
  <si>
    <t>&lt;p&gt;Si al resultado de la suma se le resta uno de los sumandos, se obtiene el otro sumando.&lt;/p&gt;</t>
  </si>
  <si>
    <t>&lt;p&gt;Si al resultado de la suma se le resta uno de los sumandos, se obtiene el otro sumando.&lt;/p&gt;&lt;p&gt;Como {{Q1}} + {{Q2}} = {{T1}}, se cumple que {{T1}} − {{Q1}} = {{Q2}} y {{T1}} − {{Q2}} = {{Q1}}.&lt;/p&gt;</t>
  </si>
  <si>
    <t>{
    "id": "M2-NyO-32a-I-1",
    "stimulus": "&lt;p&gt;Selecciona la resta que puede escribirse a partir de esta suma:&lt;/p&gt;&lt;p style=\"text-align: center\"&gt;{{Q1}} + {{Q2}} = {{T1}}&lt;/p&gt;",
    "hint": "&lt;p&gt;Desde una suma se pueden escribir 2 restas.&lt;/p&gt;",
    "feedback": "&lt;p&gt;Desde una suma se pueden escribir 2 restas:&lt;/p&gt;&lt;div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24,
                "step": 1
            },
            {
                "name": "Q2",
                "label": null,
                "min": 25,
                "max": 50,
                "step": 1
            }
        ],
        "calculated": [
            {
                "name": "T1",
                "label": "{{function}}",
                "function": "{{Q1}}+{{Q2}}",
                "temp": true
            },
            {
                "name": "T2",
                "label": "{{function}}",
                "function": "{{Q2}}-{{Q1}}",
                "temp": true
            },
            {
                "name": "A1",
                "label": "{{T1}} − {{Q1}} = {{Q2}}",
                "function": ""
            },
            {
                "name": "A2",
                "label": "{{T1}} − {{Q2}} = {{Q1}}",
                "function": ""
            },
            {
                "name": "A3",
                "label": "{{Q2}} − {{Q1}} = {{T1}}",
                "function": "",
                "incorrect": true
            },
            {
                "name": "A4",
                "label": "{{T1}} − {{Q2}} = {{T2}}",
                "function": "",
                "incorrect": true
            }
        ],
        "uniques": true
    },
    "algorithm": {
        "name": "trueFalse",
        "template": "Multiple choice – standard",
        "params": {
            "countCorrect": 1,
            "countIncorrect": 2,
            "showCheckIcon": false,
            "columns": 3
        }
    }
}</t>
  </si>
  <si>
    <t>Sabiendo que {{Q1}} + {{Q2}} = {{T1}}, completa las siguientes restas.</t>
  </si>
  <si>
    <t>{{T1}} − {{A1}} = {{Q2}}
{{A2}} − {{Q2}} = {{Q1}}</t>
  </si>
  <si>
    <t>Q1-Q2= Min = 1; Max = 30; Step = 1</t>
  </si>
  <si>
    <t>T1 = {{Q1}}+{{Q2}}
A1 = {{Q1}}
A2 = {{T1}}</t>
  </si>
  <si>
    <t>Si al resultado de la suma se le resta uno de los sumandos, se obtiene el otro sumando.</t>
  </si>
  <si>
    <t>{
    "id": "M2-NyO-32a-E-1",
    "stimulus": "&lt;p&gt;Completa estas restas sabiendo que:&lt;/p&gt;&lt;p style=\"text-align: center\"&gt;{{Q1}} + {{Q2}} = {{T1}}&lt;/p&gt;",
    "template": "&lt;p style=\"text-align: center\"&gt;{{T1}} − {{response}} = {{Q2}}&lt;/p&gt;&lt;p style=\"text-align: center\"&gt;{{response}} − {{Q2}} = {{Q1}}&lt;/p&gt;",
    "hint": "&lt;p&gt;Desde una suma se pueden escribir 2 restas.&lt;/p&gt;",
    "feedback": "&lt;p&gt;Desde una suma se pueden escribir 2 restas:&lt;/p&gt;&lt;div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30,
                "step": 1
            },
            {
                "name": "Q2",
                "label": null,
                "min": 1,
                "max": 30,
                "step": 1
            }
        ],
        "calculated": [
            {
                "name": "T1",
                "function": "{{Q1}}+{{Q2}}",
                "temp": true
            },
            {
                "name": "A1",
                "function": "{{Q1}}"
            },
            {
                "name": "A2",
                "function": "{{T1}}"
            }
        ],
        "uniques": true
    },
    "algorithm": {
        "name": "calculateOperation",
        "params": {
            "method": "equivLiteral",
            "keyboard": "NUMERICAL"
        }
    }
}</t>
  </si>
  <si>
    <t>M2-NyO-32b</t>
  </si>
  <si>
    <t>Aplica la relación entre la suma y la resta para calcular el sumando que falta en una suma</t>
  </si>
  <si>
    <t>Indica el sumando que falta en {{Q1}} + ... = {{T1}}
{{Q2}}*
{{T2}}
{{T3}}
{{T4}}
[[T5}}</t>
  </si>
  <si>
    <t>Q1= Min = 1; Max = 30; Step = 1
Q2= Min = 1; Max = 30; Step = 1</t>
  </si>
  <si>
    <t>T1 = {{Q1}}+{{Q2}}
T2= {{Q1}}+{{Q2}}+1
T3={{Q1}}+{{Q2}}-1
T4={{Q1}}-{{Q2}}
T5={{Q1}}+{{T1}}</t>
  </si>
  <si>
    <t>Aplica la relación entre la suma y la resta para hallar el sumando que falta.</t>
  </si>
  <si>
    <t>&lt;p&gt;Aplica la relación entre la suma y la resta.&lt;/p&gt;
&lt;p&gt;Al resultado de la suma, resta el sumando conocido para obtener el sumando que falta:&lt;/p&gt;&lt;p&gt;{{T1}} − {{Q1}} = {{Q2}}&lt;/p&gt;</t>
  </si>
  <si>
    <t>{
    "id": "M2-NyO-32b-I-1",
    "stimulus": "&lt;p&gt;Arrastra el sumando que falta.&lt;/p&gt;",
    "template": "&lt;p style=\"text-align: center\"&gt;{{Q1}} + {{response}} = {{T1}}&lt;/p&gt;",
    "hint": "&lt;p&gt;El resultado se calcula así:&lt;/p&gt;&lt;p style=\"text-align: center\"&gt;{{T1}} − {{Q1}} = ...&lt;/p&gt;",
    "feedback": "&lt;p&gt;El resultado se calcula así:&lt;/p&gt;&lt;p style=\"text-align: center\"&gt;{{T1}} − {{Q1}} = {{Q2}}&lt;/p&gt;",
    "seed": {
        "parameters": [
            {
                "name": "Q1",
                "label": null,
                "min": 1,
                "max": 30,
                "step": 1
            },
            {
                "name": "Q2",
                "label": null,
                "min": 1,
                "max": 30,
                "step": 1
            },
            {
                "name": "Q3",
                "label": null,
                "min": 1,
                "max": 30,
                "step": 1
            },
            {
                "name": "Q4",
                "label": null,
                "min": 1,
                "max": 30,
                "step": 1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t>
  </si>
  <si>
    <t>Si {{T1}} − {{Q1}} = {{Q2}}, escribe el sumando que falta en la siguiente suma.</t>
  </si>
  <si>
    <t xml:space="preserve">{{Q1}} + {{A1}} = {{T1}}
</t>
  </si>
  <si>
    <t xml:space="preserve">T1 = {{Q1}}+{{Q2}}
A1={{Q2}}
</t>
  </si>
  <si>
    <t>Como {{T1}} − {{Q1}} = {{Q2}}, entonces {{T1}} = {{Q1}} + {{Q2}}.</t>
  </si>
  <si>
    <t>{
    "id": "M2-NyO-32b-E-1",
    "stimulus": "&lt;p&gt;¿Cuál es el sumando que falta?&lt;/p&gt;",
    "template": "&lt;p style=\"text-align: center\"&gt;{{Q1}} + {{response}} = {{T1}}&lt;/p&gt;",
    "hint": "&lt;p&gt;El resultado se calcula así:&lt;/p&gt;&lt;p style=\"text-align: center\"&gt;{{T1}} − {{Q1}} = ...&lt;/p&gt;",
    "feedback": "&lt;p&gt;El resultado se calcula así:&lt;/p&gt;&lt;p style=\"text-align: center\"&gt;{{T1}} − {{Q1}} = {{Q2}}&lt;/p&gt;",
    "seed": {
        "parameters": [
            {
                "name": "Q1",
                "label": null,
                "min": 1,
                "max": 30,
                "step": 1
            },
            {
                "name": "Q2",
                "label": null,
                "min": 1,
                "max": 30,
                "step": 1
            }
        ],
        "calculated": [
            {
                "name": "T1",
                "function": "{{Q1}}+{{Q2}}",
                "temp": true
            },
            {
                "name": "A1",
                "function": "{{Q2}}"
            }
        ],
        "uniques": true
    },
    "algorithm": {
        "name": "calculateOperation",
        "params": {
            "method": "equivLiteral",
            "keyboard": "NUMERICAL"
        }
    }
}</t>
  </si>
  <si>
    <t>En un centro de adopción hay, entre perros y gatos, {{T1}} animales. Si se sabe que hay {{Q2}} gatos, ¿cuántos perros hay en el centro?</t>
  </si>
  <si>
    <t>Hay {{A1}} perros.</t>
  </si>
  <si>
    <t>Q1= Min = 2; Max = 30; Step = 1
Q2= Min = 1; Max = 30; Step = 1</t>
  </si>
  <si>
    <t>T1 = {{Q1}}+{{Q2}}
A1 = {{Q1}}</t>
  </si>
  <si>
    <t>Como hay {{T1}} animales y {{Q2}} son gatos, entonces hay {{T1}} − {{Q2}} = {{Q1}} perros.</t>
  </si>
  <si>
    <t>{
    "id": "M2-NyO-32b-A-1",
    "stimulus": "&lt;p&gt;En un centro hay {{T1}} perros y gatos en adopción. Si de todos ellos {{Q2}} son gatos, ¿cuántos perros tienen?&lt;/p&gt;",
    "template": "&lt;p&gt;Tienen {{response}} perros.&lt;/p&gt;",
    "hint": "&lt;p&gt;El resultado se calcula así:&lt;/p&gt;&lt;p style=\"text-align: center\"&gt;{{T1}} − {{Q1}} = ...&lt;/p&gt;",
    "feedback": "&lt;p&gt;El resultado se calcula así:&lt;/p&gt;&lt;p style=\"text-align: center\"&gt;{{T1}} − {{Q1}} = {{Q2}}&lt;/p&gt;",
    "seed": {
        "parameters": [
            {
                "name": "Q1",
                "label": null,
                "min": 2,
                "max": 30,
                "step": 1
            },
            {
                "name": "Q2",
                "label": null,
                "min": 1,
                "max": 30,
                "step": 1
            }
        ],
        "calculated": [
            {
                "name": "T1",
                "function": "{{Q1}}+{{Q2}}",
                "temp": true
            },
            {
                "name": "A1",
                "function": "{{Q2}}"
            }
        ],
        "uniques": true
    },
    "algorithm": {
        "name": "calculateOperation",
        "params": {
            "method": "equivLiteral",
            "keyboard": "NUMERICAL"
        }
    }
}</t>
  </si>
  <si>
    <t>Dolores debe pintar {{T1}} macetas, algunas rojas y otras azules. Si ha pintado {{Q2}} macetas de azul, ¿cuántas macetas debe pintar de rojo?</t>
  </si>
  <si>
    <t>{{A1}} macetas</t>
  </si>
  <si>
    <t>Q1= Min = 5; Max = 20; Step = 1
Q2= Min = 5; Max = 20; Step = 1</t>
  </si>
  <si>
    <t xml:space="preserve">T1 = {{Q1}}+{{Q2}}
A1 = {{Q1}}
</t>
  </si>
  <si>
    <t>Como hay {{T1}} macetas y {{Q2}} son azules, entonces hay {{T1}} − {{Q2}} = {{Q1}} macetas rojas.</t>
  </si>
  <si>
    <t>{
    "id": "M2-NyO-32b-A-2",
    "stimulus": "&lt;p&gt;Dolores ha pintado {{T1}} macetas, unas de rojo y otras de azul. Si ha pintado {{Q2}} de azul, ¿cuántas son de color rojo?&lt;/p&gt;",
    "template": "&lt;p&gt;Hay {{response}} macetas rojas.&lt;/p&gt;",
    "hint": "&lt;p&gt;El resultado se calcula así:&lt;/p&gt;&lt;p style=\"text-align: center\"&gt;{{T1}} − {{Q1}} = ...&lt;/p&gt;",
    "feedback": "&lt;p&gt;El resultado se calcula así:&lt;/p&gt;&lt;p style=\"text-align: center\"&gt;{{T1}} − {{Q1}} = {{Q2}}&lt;/p&gt;",
    "seed": {
        "parameters": [
            {
                "name": "Q1",
                "label": null,
                "min": 5,
                "max": 20,
                "step": 1
            },
            {
                "name": "Q2",
                "label": null,
                "min": 5,
                "max": 20,
                "step": 1
            }
        ],
        "calculated": [
            {
                "name": "T1",
                "function": "{{Q1}}+{{Q2}}",
                "temp": true
            },
            {
                "name": "A1",
                "function": "{{Q2}}"
            }
        ],
        "uniques": true
    },
    "algorithm": {
        "name": "calculateOperation",
        "params": {
            "method": "equivLiteral",
            "keyboard": "NUMERICAL"
        }
    }
}</t>
  </si>
  <si>
    <t>Pilar colecciona cromos de superhéroes y tiene un total de {{T1}}, entre personajes masculinos y femeninos. Si hay {{Q2}} cromos de superhérores masculinos, ¿cuántos cromos de superheroínas tiene Pilar?</t>
  </si>
  <si>
    <t>{{A1}} cromos</t>
  </si>
  <si>
    <t>Q1= Min = 10; Max = 30; Step = 1
Q2= Min = 20; Max = 30; Step = 1</t>
  </si>
  <si>
    <t>Como hay {{T1}} cromos y {{Q2}} son masculinos, entonces hay {{T1}} − {{Q2}} = {{Q1}} cromos de superheroínas.</t>
  </si>
  <si>
    <t>{
    "id": "M2-NyO-32b-A-3",
    "stimulus": "&lt;p&gt;Pilar tiene {{T1}} cromos de superhéroes y superheroínas. Si {{Q2}} son de superhéroes, ¿cuántos son de superheroínas?&lt;/p&gt;",
    "template": "&lt;p&gt;Tiene {{response}} cromos de superheroínas.&lt;/p&gt;",
    "hint": "&lt;p&gt;El resultado se calcula así:&lt;/p&gt;&lt;p style=\"text-align: center\"&gt;{{T1}} − {{Q1}} = ...&lt;/p&gt;",
    "feedback": "&lt;p&gt;El resultado se calcula así:&lt;/p&gt;&lt;p style=\"text-align: center\"&gt;{{T1}} − {{Q1}} = {{Q2}}&lt;/p&gt;",
    "seed": {
        "parameters": [
            {
                "name": "Q1",
                "label": null,
                "min": 10,
                "max": 30,
                "step": 1
            },
            {
                "name": "Q2",
                "label": null,
                "min": 20,
                "max": 30,
                "step": 1
            }
        ],
        "calculated": [
            {
                "name": "T1",
                "function": "{{Q1}}+{{Q2}}",
                "temp": true
            },
            {
                "name": "A1",
                "function": "{{Q2}}"
            }
        ],
        "uniques": true
    },
    "algorithm": {
        "name": "calculateOperation",
        "params": {
            "method": "equivLiteral",
            "keyboard": "NUMERICAL"
        }
    }
}</t>
  </si>
  <si>
    <t>M2-NyO-32c</t>
  </si>
  <si>
    <t>Aplica la prueba de la resta para comprobar que el resultado es correcto</t>
  </si>
  <si>
    <t>Utiliza la prueba de la resta para elegir el minuendo.
... − {{Q1}} = {{Q2}}
{{A1}}*
{{A2}}
{{A3}}
{{A4}}
{{A5}}
(se ven 3)</t>
  </si>
  <si>
    <t>Q1= Min = 10; Max = 50; step = 1
Q2= Min = 10; Max = 50; step = 1</t>
  </si>
  <si>
    <t>A1 = {{Q1}}+{{Q2}}
A2 = math.abs({{Q1}}-{{Q2}})
A3 = {{Q1}}
A4 = {{Q1}}+{{Q2}}-10
A5 = {{Q1}}+{{Q2}}+10</t>
  </si>
  <si>
    <t>Según la prueba de la resta, al sumar el sustraendo y la diferencia, se obtiene el minuendo.</t>
  </si>
  <si>
    <t>&lt;p&gt;Según la prueba de la resta, al sumar el sustraendo y la diferencia, se obtiene el minuendo:&lt;/p&gt;&lt;p&gt;{{Q1}} + {{Q2}} = {{A1}}&lt;/p&gt;</t>
  </si>
  <si>
    <t>{
    "id": "M2-NyO-32c-I-1",
    "stimulus": "&lt;p&gt;Elije el minuendo que falta.&lt;/p&gt;",
    "template": "&lt;p style=\"text-align: center\"&gt;{{response}} − {{Q1}} = {{Q2}}",
    "hint": "&lt;p&gt;El resultado se calcula así:&lt;/p&gt;&lt;p style=\"text-align: center\"&gt;{{Q1}} + {{Q2}} = ...&lt;/p&gt;",
    "feedback": "&lt;p&gt;El resultado se calcula así:&lt;/p&gt;&lt;p style=\"text-align: center\"&gt;{{Q1}} + {{Q2}} = {{A1}}&lt;/p&gt;",
    "seed": {
        "parameters": [
            {
                "name": "Q1",
                "label": null,
                "min": 1,
                "max": 30,
                "step": 1
            },
            {
                "name": "Q2",
                "label": null,
                "min": 1,
                "max": 30,
                "step": 1
            },
            {
                "name": "Q3",
                "label": null,
                "min": 1,
                "max": 30,
                "step": 1
            },
            {
                "name": "Q4",
                "label": null,
                "min": 1,
                "max": 30,
                "step": 1
            }
        ],
        "calculated": [
            {
                "name": "A1",
                "label": "{{function}}",
                "function": "{{Q1}}+{{Q2}}"
            },
            {
                "name": "A2",
                "label": "{{function}}",
                "function": "{{Q1}}+{{Q3}}",
                "incorrect": true
            },
            {
                "name": "A3",
                "label": "{{function}}",
                "function": "{{Q1}}+{{Q4}}",
                "incorrect": true
            }
        ],
        "uniques": true
    },
    "algorithm": {
        "name": "calculateOperation",
        "template": "Cloze with drag &amp; drop"
    }
}</t>
  </si>
  <si>
    <t>Utiliza la prueba de la resta para escribir el minuendo.</t>
  </si>
  <si>
    <t>{{A1}} − {{Q1}} = {{Q2}}</t>
  </si>
  <si>
    <t xml:space="preserve">Q1 = Min = 10; Max = 50; step = 1
Q2 = Min = 10; Max = 50; step = 1
</t>
  </si>
  <si>
    <t>{
    "id": "M2-NyO-32c-E-1",
    "stimulus": "&lt;p&gt;Escribe el minuendo que falta.&lt;/p&gt;",
    "template": "&lt;p style=\"text-align: center\"&gt;{{response}} − {{Q1}} = {{Q2}}&lt;/p&gt;",
    "hint": "&lt;p&gt;El resultado se calcula así:&lt;/p&gt;&lt;p style=\"text-align: center\"&gt;{{Q1}} + {{Q2}} = ...&lt;/p&gt;",
    "feedback": "&lt;p&gt;El resultado se calcula así:&lt;/p&gt;&lt;p style=\"text-align: center\"&gt;{{Q1}} + {{Q2}} = {{A1}}&lt;/p&gt;",
    "seed": {
        "parameters": [
            {
                "name": "Q1",
                "label": null,
                "min": 10,
                "max": 50,
                "step": 1
            },
            {
                "name": "Q2",
                "label": null,
                "min": 10,
                "max": 50,
                "step": 1
            }
        ],
        "calculated": [
            {
                "name": "A1",
                "function": "{{Q1}}+{{Q2}}"
            }
        ],
        "uniques": true
    },
    "algorithm": {
        "name": "calculateOperation",
        "params": {
            "method": "equivLiteral",
            "keyboard": "NUMERICAL"
        }
    }
}</t>
  </si>
  <si>
    <t>Catalina ha gastado {{Q1}} € de sus ahorros. Si le quedan {{Q2}} €, ¿cuánto dinero tenía antes de realizar el gasto?</t>
  </si>
  <si>
    <t>Tenía {{A1}} €.</t>
  </si>
  <si>
    <t>Q1= Min = 2; Max = 30; Step = 1
Q2= Min =2 ; Max = 30; Step = 1</t>
  </si>
  <si>
    <t>&lt;p&gt;Según la prueba de la resta, al sumar el sustraendo y la diferencia, se obtiene el minuendo:&lt;/p&gt;&lt;p&gt;{{Q1}} € gastados + {{Q2}} € que quedan = {{A1}} € en total.&lt;/p&gt;</t>
  </si>
  <si>
    <t>{
    "id": "M2-NyO-32c-A-1",
    "stimulus": "&lt;p&gt;Catalina se ha gastado {{Q1}} € y ahora le quedan {{Q2}} €. ¿Cuánto dinero tenía al principio?&lt;/p&gt;",
    "template": "&lt;p&gt;Tenía {{response}} €.&lt;/p&gt;",
    "hint": "&lt;p&gt;El resultado se calcula así:&lt;/p&gt;&lt;p style=\"text-align: center\"&gt;{{Q1}} + {{Q2}} = ...&lt;/p&gt;",
    "feedback": "&lt;p&gt;El resultado se calcula así:&lt;/p&gt;&lt;p style=\"text-align: center\"&gt;{{Q1}} + {{Q2}} = {{A1}}&lt;/p&gt;",
    "seed": {
        "parameters": [
            {
                "name": "Q1",
                "label": null,
                "min": 2,
                "max": 30,
                "step": 1
            },
            {
                "name": "Q2",
                "label": null,
                "min": 2,
                "max": 30,
                "step": 1
            }
        ],
        "calculated": [
            {
                "name": "A1",
                "function": "{{Q1}}+{{Q2}}"
            }
        ],
        "uniques": true
    },
    "algorithm": {
        "name": "calculateOperation",
        "params": {
            "method": "equivLiteral",
            "keyboard": "NUMERICAL"
        }
    }
}</t>
  </si>
  <si>
    <t>Alicia ha entregado {{Q2}} actividades de la tarea de matemáticas. Si le quedan {{Q1}} por entregar, ¿cuántas atividades tenía la tarea?</t>
  </si>
  <si>
    <t>Tenía {{A1}} actividades.</t>
  </si>
  <si>
    <t>Q1= Min = 2; Max = 10; Step = 1
Q2= Min = 2; Max = 10; Step = 1</t>
  </si>
  <si>
    <t>&lt;p&gt;Según la prueba de la resta, al sumar el sustraendo y la diferencia, se obtiene el minuendo:&lt;/p&gt;&lt;p&gt;{{Q1}} actividades entregadas + {{Q2}} actividades por entregar = {{A1}} actividades en total.&lt;/p&gt;</t>
  </si>
  <si>
    <t>{
    "id": "M2-NyO-32c-A-2",
    "stimulus": "&lt;p&gt;Alicia ha terminado {{Q2}} actividades de matemáticas. Si le quedan {{Q1}}, ¿cuántas actividades tiene que hacer en total?&lt;/p&gt;",
    "template": "&lt;p&gt;Son {{response}} actividades en total.&lt;/p&gt;",
    "hint": "&lt;p&gt;El resultado se calcula así:&lt;/p&gt;&lt;p style=\"text-align: center\"&gt;{{Q1}} + {{Q2}} = ...&lt;/p&gt;",
    "feedback": "&lt;p&gt;El resultado se calcula así:&lt;/p&gt;&lt;p style=\"text-align: center\"&gt;{{Q1}} + {{Q2}} = {{A1}}&lt;/p&gt;",
    "seed": {
        "parameters": [
            {
                "name": "Q1",
                "label": null,
                "min": 2,
                "max": 10,
                "step": 1
            },
            {
                "name": "Q2",
                "label": null,
                "min": 2,
                "max": 10,
                "step": 1
            }
        ],
        "calculated": [
            {
                "name": "A1",
                "function": "{{Q1}}+{{Q2}}"
            }
        ],
        "uniques": true
    },
    "algorithm": {
        "name": "calculateOperation",
        "params": {
            "method": "equivLiteral",
            "keyboard": "NUMERICAL"
        }
    }
}</t>
  </si>
  <si>
    <t>Se han cargado {{Q2}} cajas en un camión de transporte y aún quedan {{Q1}} cajas por cargar. ¿Cuántas cajas hay en total?</t>
  </si>
  <si>
    <t>Hay {{A1}} cajas.</t>
  </si>
  <si>
    <t>Q1= Min = 2; Max = 30; Step = 1
Q2= Min = 2; Max = 30; Step = 1</t>
  </si>
  <si>
    <t>&lt;p&gt;Según la prueba de la resta, al sumar el sustraendo y la diferencia, se obtiene el minuendo:&lt;/p&gt;&lt;p&gt;{{Q1}} cajas que se han cargado + {{Q2}} cajas que quedan por cargar = {{A1}} cajas en total.&lt;/p&gt;</t>
  </si>
  <si>
    <t>{
    "id": "M2-NyO-32c-A-3",
    "stimulus": "&lt;p&gt;Durante una mudanza, se han cargado {{Q2}} cajas en el camión, pero aún quedan otras {{Q1}} cajas. ¿Cuántas cajas son en total?&lt;/p&gt;",
    "template": "&lt;p&gt;Hay {{response}} cajas.&lt;/p&gt;",
    "hint": "&lt;p&gt;El resultado se calcula así:&lt;/p&gt;&lt;p style=\"text-align: center\"&gt;{{Q1}} + {{Q2}} = ...&lt;/p&gt;",
    "feedback": "&lt;p&gt;El resultado se calcula así:&lt;/p&gt;&lt;p style=\"text-align: center\"&gt;{{Q1}} + {{Q2}} = {{A1}}&lt;/p&gt;",
    "seed": {
        "parameters": [
            {
                "name": "Q1",
                "label": null,
                "min": 2,
                "max": 30,
                "step": 1
            },
            {
                "name": "Q2",
                "label": null,
                "min": 2,
                "max": 30,
                "step": 1
            }
        ],
        "calculated": [
            {
                "name": "A1",
                "function": "{{Q1}}+{{Q2}}"
            }
        ],
        "uniques": true
    },
    "algorithm": {
        "name": "calculateOperation",
        "params": {
            "method": "equivLiteral",
            "keyboard": "NUMERICAL"
        }
    }
}</t>
  </si>
  <si>
    <t>M2-NyO-68a</t>
  </si>
  <si>
    <t>Explica una resta por descomposición (2 cifras)</t>
  </si>
  <si>
    <t>&lt;p&gt;Arrastra los números que faltan en esta resta.&lt;/p&gt;</t>
  </si>
  <si>
    <t>&lt;p&gt;{{T1}} − {{T2}} = {{T1}} − {{A1}} − {{Q3}} = {{A2}} − {{Q3}} = {{Q1}}&lt;/p&gt;</t>
  </si>
  <si>
    <t>Q1 = Min = 10; Max = 50; Step = 1
Q2 = Min = 10; Max = 50; Step = 10
Q3 = Min = 1; Max = 9; Step = 1
Q4 = Min = 10; Max = 50; Step = 10
Q5 = Min = 1; Max = 9; Step = 1</t>
  </si>
  <si>
    <t>T1 = {{Q1}}+{{Q2}}+{{Q3}}
T2 = {{Q2}}+{{Q3}}
A1 = {{Q2}}*
A2 = {{Q1}}+{{Q3}}#*
A3 = {{Q4}}
A4 = {{Q1}}+{{Q5}}#</t>
  </si>
  <si>
    <t>&lt;p&gt;Empieza descomponiendo el {{T2}}:&lt;/p&gt;&lt;p&gt;{{T2}} = {{Q2}} + {{Q3}}&lt;/p&gt;</t>
  </si>
  <si>
    <t>&lt;p&gt;Para calcular una resta por descomposición, el primer paso es descomponer el sustraendo. En este caso, el número {{T2}}:&lt;/p&gt;&lt;p&gt;{{T2}} = {{Q2}} + {{Q3}}&lt;/p&gt;</t>
  </si>
  <si>
    <t>{
    "id": "M2-NyO-68a-I-1",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"&lt;p&gt;Observa el ejemplo y arrastra los números que faltan para resolver la resta.&lt;/p&gt;&lt;p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"name": "A3",
                        "label": "{{function}}",
                        "function": "{{Q4}}",
                        "incorrect": true
                    },
                    {
                        "name": "A4",
                        "label": "{{function}}",
                        "function": "{{Q1}}+{{Q5}}",
                        "incorrect": true
                    }
                ]
            },
            "algorithm": {
                "name": "calculateOperation",
                "template": "Cloze with drag &amp; drop"
            }
        },
        {
            "id": "step-1",
            "stimulus": "&lt;p&gt;Descompón el siguiente número en decenas y unidades siguiendo este ejemplo:&lt;/p&gt;&lt;p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"&lt;p&gt;Por tanto, calcula primero esta resta.&lt;/p&gt;&lt;p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"&lt;p&gt;Por último, escribe el resultado final.&lt;/p&gt;&lt;p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t>
  </si>
  <si>
    <t>&lt;p&gt;Completa esta resta.&lt;/p&gt;</t>
  </si>
  <si>
    <t>Q1 = Min = 10; Max = 50; Step = 1
Q2 = Min = 10; Max = 50; Step = 10
Q3 = Min = 1; Max = 9; Step = 1</t>
  </si>
  <si>
    <t>T1 = {{Q1}}+{{Q2}}+{{Q3}}
T2 = {{Q2}}+{{Q3}}
A1 = {{Q2}}
A2 = {{Q1}}+{{Q3}}</t>
  </si>
  <si>
    <t>{
    "id": "M2-NyO-68a-E-1",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"&lt;p&gt;Observa el ejemplo y completa cómo se resuelve esta resta.&lt;/p&gt;&lt;p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
            "algorithm": {
                "name": "calculateOperation",
                "params": {
                    "method": "equivLiteral",
                    "keyboard": "NUMERICAL"
                }
            }
        },
        {
            "id": "step-1",
            "stimulus": "&lt;p&gt;Descompón el siguiente número en decenas y unidades siguiendo este ejemplo:&lt;/p&gt;&lt;p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"&lt;p&gt;Por tanto, calcula primero esta resta.&lt;/p&gt;&lt;p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"&lt;p&gt;Por último, escribe el resultado final.&lt;/p&gt;&lt;p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t>
  </si>
  <si>
    <t>M2-NyO-68b</t>
  </si>
  <si>
    <t>Explica una resta por redondeo (2 cifras)</t>
  </si>
  <si>
    <t>&lt;p&gt;Selecciona el valor que falta en esta resta.&lt;/p&gt;</t>
  </si>
  <si>
    <t>&lt;p&gt;{{T1}} − {{T2}} = {{A1}} − {{T3}} = {{T4}}&lt;/p&gt;</t>
  </si>
  <si>
    <t>Q1 = Min = 10; Max = 50; Step = 1
Q2 = Min = 10; Max = 50; Step = 1
Q3 = list = -2, -1, 1, 2
Q4 = Min = 10; Max = 50; Step = 1
Q5 = Min = 10; Max = 50; Step = 1</t>
  </si>
  <si>
    <t>T1 = {{T3}}+{{Q3}}
T2 = {{T4}}+{{Q3}}
T3 = math.ceil({{Q2}}/10)*10
T4 = {{Q1}}+{{Q2}}-{{T3}}
group1=
A1 = {{Q1}}+{{Q2}}*
A2 = {{Q1}}+{{Q4}}
A3 = {{Q1}}+{{Q5}}</t>
  </si>
  <si>
    <t>Si se suma o resta la misma cantidad al minuendo y el sustraendo, el resultado no cambia.</t>
  </si>
  <si>
    <t>&lt;p&gt;Para redondear {{T1}}, hay que {{T4}}rle {{Q3}}.&lt;/p&gt;&lt;p&gt;Si se {{T4}} {{Q3}} también a {{Q2}}, el resultado de la resta no cambia.&lt;/p&gt;</t>
  </si>
  <si>
    <t>ok</t>
  </si>
  <si>
    <t>{
    "id": "M2-NyO-68b-I-1",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"&lt;p&gt;Para resolver esta resta, selecciona cómo se redondea el minuendo.&lt;/p&gt;",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"group": 1
                    },
                    {
                        "name": "A2",
                        "label": "{{function}}",
                        "function": "{{Q5}}",
                        "group": 1
                    },
                    {
                        "name": "A3",
                        "label": "{{function}}",
                        "function": "{{Q6}}",
                        "group": 1
                    }
                ]
            },
            "algorithm": {
                "name": "groupResponses",
                "template": "Cloze with drop down"
            }
        },
        {
            "id": "step-1",
            "stimulus": "&lt;p&gt;¿Con qué operación se calcula el redondeo de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"&lt;p&gt;¿Qué operación hay que hacer con {{Q2}} para que el resultado de la resta no varíe?&lt;/p&gt;&lt;p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"&lt;p&gt;Entonces, ¿cuál es el resultado de esta resta?&lt;/p&gt;&lt;p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t>
  </si>
  <si>
    <t>T1 = {{T3}}+{{Q3}}
T2 = {{T4}}+{{Q3}}
T3 = math.ceil({{Q2}}/10)*10
T4 = {{Q1}}+{{Q2}}-{{T3}}
A1 = {{Q1}}+{{Q2}}</t>
  </si>
  <si>
    <t>{
    "id": "M2-NyO-68b-E-1",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"&lt;p&gt;Para resolver esta resta, redondea el minuendo.&lt;/p&gt;",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
                ]
            },
            "algorithm": {
                "name": "calculateOperation",
                "params": {
                    "method": "equivLiteral",
                    "keyboard": "NUMERICAL"
                }
            }
        },
        {
            "id": "step-1",
            "stimulus": "&lt;p&gt;¿Con qué operación se calcula el redondeo de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"&lt;p&gt;¿Qué operación hay que hacer con {{Q2}} para que el resultado de la resta no varíe?&lt;/p&gt;&lt;p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"&lt;p&gt;Entonces, ¿cuál es el resultado de esta resta?&lt;/p&gt;&lt;p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t>
  </si>
  <si>
    <t>M2-NyO-33a</t>
  </si>
  <si>
    <t>Utiliza los conceptos de la suma para resolver problemas (numeros menores que 300)</t>
  </si>
  <si>
    <t>Una empresa de mensajería ha enviado {{Q1}} paquetes a Europa y {{Q2}} a Asia. ¿Cuántos paquetes ha enviado en total?
Ha enviado {{T1}} paquetes.*
Ha enviado {{T2}} paquetes.
Ha enviado {{T3}} paquetes.
Ha enviado {{T4}} paquetes.
Ha enviado {{T5}} paquetes.
Ha enviado {{T6}} paquetes.
(3 opciones, 1 correcta)</t>
  </si>
  <si>
    <t>Q1= Min = 100; Max = 300; Step = 1
Q2= Min = 100; Max = 300; Step = 1
Q3= Min = 10; Max = 30; Step = 1</t>
  </si>
  <si>
    <t xml:space="preserve">T1 = {{Q1}}+{{Q2}}
T2 = {{Q1}}+{{Q2}}+{{Q3}}
T3 = {{Q1}}+{{Q3}}*9
T4 = {{Q1}}+{{Q2}}-{{Q3}}
T5 = {{Q1}}+{{Q2}}+1
T6 = {{Q1}}+{{Q2}}-1
</t>
  </si>
  <si>
    <t>Coloca los sumandos en vertical y empieza la suma desde la derecha. Presta atención a las llevadas.</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</si>
  <si>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65%;\"&gt;{{T1}}&lt;/span&gt;\n\t\t\t&lt;span class=\"lemo-graphie-label\" style=\"position: absolute; right: 30%; top: 35%;\"&gt;{{Q2}}&lt;/span&gt;\n\t\t\t&lt;span class=\"lemo-graphie-label\" style=\"position: absolute; right: 30%; top: 8%;\"&gt;{{Q1}}&lt;/span&gt;\n\t\t&lt;/div&gt;\n\t&lt;/div&gt;\n&lt;/div&gt;</t>
  </si>
  <si>
    <t>{
    "id": "M2-NyO-33a-I-1",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"&lt;p&gt;Una empresa de mensajería ha enviado {{Q1}} paquetes a Europa y {{Q2}} a Asia . ¿Cuántos son en total?&lt;/p&gt;",
            "seed": {
                "calculated": [
                    {
                        "name": "A1",
                        "label": "{{function}} paquetes",
                        "function": "{{Q1}}+{{Q2}}"
                    },
                    {
                        "name": "A2",
                        "label": "{{function}} paquetes",
                        "function": "{{Q1}}+{{Q3}}",
                        "incorrect": true
                    },
                    {
                        "name": "A3",
                        "label": "{{function}} paquetes",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</si>
  <si>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el álbum de fotos de la familia de Noelia hay {{Q1}} fotos de la familia de su padre y {{Q2}} de la familia de su madre. ¿Cuántas fotos hay en total?
Hay {{T1}} fotos.*
Hay {{T2}} fotos.
Hay {{T3}} fotos.
Hay {{T4}} fotos.
Hay {{T5}} fotos.
Hay {{T6}} fotos.
(3 opciones, 1 correcta)</t>
  </si>
  <si>
    <t>{
    "id": "M2-NyO-33a-I-2",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casa de Noelia son coleccionistas aficionados a la música: su padre tiene {{Q1}} discos y su madre, {{Q2}}. ¿Cuántos tienen entre los dos?&lt;/p&gt;",
            "seed": {
                "calculated": [
                    {
                        "name": "A1",
                        "label": "{{function}} discos",
                        "function": "{{Q1}}+{{Q2}}"
                    },
                    {
                        "name": "A2",
                        "label": "{{function}} discos",
                        "function": "{{Q1}}+{{Q3}}",
                        "incorrect": true
                    },
                    {
                        "name": "A3",
                        "label": "{{function}} discos",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</si>
  <si>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una fábrica trabajan {{Q1}} personas en el primer turno y en el segundo {{Q2}}. ¿Cuántas personas trabajan en la fábrica en total?
Trabajan {{T1}} personas.*
Trabajan {{T2}} personas.
Trabajan {{T3}} personas.
Trabajan {{T4}} personas.
Trabajan {{T5}} personas.
Trabajan {{T6}} personas.</t>
  </si>
  <si>
    <t>{
    "id": "M2-NyO-33a-I-3",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una fábrica trabajan {{Q1}} personas en el turno de mañana y {{Q2}} en el turno de tarde. ¿Cuánta gente hay en total?&lt;/p&gt;",
            "seed": {
                "calculated": [
                    {
                        "name": "A1",
                        "label": "{{function}} trabajadores",
                        "function": "{{Q1}}+{{Q2}}"
                    },
                    {
                        "name": "A2",
                        "label": "{{function}} trabajadores",
                        "function": "{{Q1}}+{{Q3}}",
                        "incorrect": true
                    },
                    {
                        "name": "A3",
                        "label": "{{function}} trabajadores",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</si>
  <si>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Pedro contabiliza los pasos que camina cada día en una aplicación de móvil. Se registró que ha dado {{Q1}} pasos por la mañana y {{Q2}} pasos en la tarde. ¿Cuántos pasos ha dado en todo el día?</t>
  </si>
  <si>
    <t>Ha dado {{A1}} pasos.</t>
  </si>
  <si>
    <t xml:space="preserve">Q1= Min = 100; Max = 300; Step = 1
Q2= Min = 100; Max = 300; Step = 1
</t>
  </si>
  <si>
    <t>{
    "id": "M2-NyO-33a-E-1",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"&lt;p&gt;Para su primera novela, Armando dedicó {{Q1}} días a documentarse y {{Q2}} a escribirla. ¿Cuánto tiempo necesitó en total?&lt;/p&gt;",
            "template": "&lt;p&gt;Le dedicó {{response}} días a su primera novela.&lt;/p&gt;",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</si>
  <si>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el kiosco hay {{Q1}} helados de fresa y {{Q2}} helados de chocolate. ¿Cuántos helados hay en total?</t>
  </si>
  <si>
    <t>Hay {{A1}} helados.</t>
  </si>
  <si>
    <t>Q1= Min = 100; Max = 200; Step = 1
Q2= Min = 100; Max = 200; Step = 1</t>
  </si>
  <si>
    <t>{
    "id": "M2-NyO-33a-E-2",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"&lt;p&gt;A un concierto han asistido {{Q1}} personas porque querían escuchar al primer grupo que tocaba. Las otras {{Q2}} fueron porque querían escuchar al segundo grupo. ¿Cuánto gente fue al concierto en total?&lt;/p&gt;",
            "template": "&lt;p&gt;Fueron {{response}} personas.&lt;/p&gt;",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</si>
  <si>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Jose tarda {{Q1}} minutos en llegar a la casa de su novia y {{Q2}} minutos desde la casa de su novia hasta el cine. ¿Cuántos minutos tardó Jose en llegar al cine?</t>
  </si>
  <si>
    <t>Tardó {{A1}} minutos.</t>
  </si>
  <si>
    <t xml:space="preserve">Q1= Min = 30; Max = 100; Step = 1
Q2= Min = 30; Max = 100; Step = 1
</t>
  </si>
  <si>
    <t>{
    "id": "M2-NyO-33a-E-3",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una encuesta sobre viajes de vacaciones, {{Q1}} personas han respondido que prefieren ir a la playa y {{Q2}}, a la montaña. ¿A cuánta gente se le ha preguntado?&lt;/p&gt;",
            "template": "&lt;p&gt;Se ha encuestado a {{response}} personas.&lt;/p&gt;",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</si>
  <si>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M2-NyO-60a</t>
  </si>
  <si>
    <t>Utiliza los conceptos de la resta para resolver problemas (numeros menores que 300)</t>
  </si>
  <si>
    <t>Analia necesita {{T1}} puntos para pasar de nivel en un juego pero solo ha conseguido {{Q2}}. ¿Cuántos puntos le faltan?
Le faltan {{T2}} puntos para pasar de nivel.*
Le faltan {{T3}} puntos para pasar de nivel.
Le faltan {{T4}} puntos para pasar de nivel.
Le faltan {{T5}} puntos para pasar de nivel.
Le faltan {{T6}} puntos para pasar de nivel.
Le faltan {{T7}} puntos para pasar de nivel.
(Se ven 3, 1 correcta)</t>
  </si>
  <si>
    <t>Q1= Min = 50; Max = 150; Step = 1
Q2= Min = 50; Max = 150; Step = 1
Q3= Min = 10; Max = 30; Step = 1
Q4= Min = 1; Max = 10; Step = 1</t>
  </si>
  <si>
    <t xml:space="preserve">T1 = {{Q1}}+{{Q2}}
T2 = {{Q1}}
T3 = {{Q1}}+{{Q3}}
T4 = {{Q1}}-{{Q3}}
T5 = {{Q1}}+{{Q4}}
T6 = {{Q1}}-{{Q4}}
T7 = {{Q1}}+1
</t>
  </si>
  <si>
    <t>&lt;p&gt;Coloca el minuendo y el sustraendo. Luego resta desde la derecha y presta atención a las llevadas.&lt;/p&gt;</t>
  </si>
  <si>
    <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top:\r\n65%;\"&gt;{{Q1}}&lt;/span&gt;\r\n\t\t\t&lt;span class=\"lemo-graphie-label\" style=\"position:\r\nabsolute; right: 30%; top: 35%;\"&gt;{{Q2}}&lt;/span&gt;\r\n\t\t\t&lt;span\r\nclass=\"lemo-graphie-label\" style=\"position: absolute; right: 30%; top:\r\n8%;\"&gt;{{T1}}&lt;/span&gt;\r\n\t\t&lt;/div&gt;\r\n\t&lt;/div&gt;\r\n&lt;/div&gt;</t>
  </si>
  <si>
    <t>{
    "id": "M2-NyO-60a-I-1",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"&lt;p&gt;Analia necesita {{T1}} puntos para pasar de nivel en un juego, pero solo ha conseguido {{Q1}}. ¿Cuántos le faltan?&lt;/p&gt;",
            "seed": {
                "calculated": [
                    {
                        "name": "T1",
                        "label": "{{function}}",
                        "function": "{{Q1}}+{{Q2}}",
                        "temp": true
                    },
                    {
                        "name": "A1",
                        "label": "{{function}} puntos",
                        "function": "{{Q2}}",
                        "group": 1
                    },
                    {
                        "name": "A2",
                        "label": "{{function}} puntos",
                        "function": "{{Q3}}",
                        "group": 1,
                        "incorrect": true
                    },
                    {
                        "name": "A3",
                        "label": "{{function}} puntos",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</si>
  <si>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Guido tiene un álbum para {{T1}} fotos, pero sólo tiene {{Q2}}. ¿Cuántas le faltan?
Le faltan {{T2}} fotos.*
Le faltan {{T3}} fotos.
Le faltan {{T4}} fotos.
Le faltan {{T5}} fotos.
Le faltan {{T6}} fotos.
Le faltan {{T7}} fotos.
(Se ven 3, 1 correcta)</t>
  </si>
  <si>
    <t>{
    "id": "M2-NyO-60a-I-2",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"&lt;p&gt;Guido ya ha visto {{Q1}} cuadros de los {{T1}} que tiene un museo. ¿Cuántos le faltan por ver?&lt;/p&gt;",
            "seed": {
                "calculated": [
                    {
                        "name": "T1",
                        "label": "{{function}}",
                        "function": "{{Q1}}+{{Q2}}",
                        "temp": true
                    },
                    {
                        "name": "A1",
                        "label": "{{function}} cuadros",
                        "function": "{{Q2}}",
                        "group": 1
                    },
                    {
                        "name": "A2",
                        "label": "{{function}} cuadros",
                        "function": "{{Q3}}",
                        "group": 1,
                        "incorrect": true
                    },
                    {
                        "name": "A3",
                        "label": "{{function}} cuadros",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</si>
  <si>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Un avión que tiene capacidad para {{T1}} pasajeros sale del aeropuerto con {{Q2}} personas. ¿Cuántos pasajeros podrán subir en la próxima escala?
Podrán subir {{T2}} pasajeros.*
Podrán subir {{T3}} pasajeros.
Podrán subir {{T4}} pasajeros.
Podrán subir {{T5}} pasajeros.
Podrán subir {{T6}} pasajeros.
Podrán subir {{T7}} pasajeros.</t>
  </si>
  <si>
    <t>{
    "id": "M2-NyO-60a-I-3",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"&lt;p&gt;Un avión con plazas para {{T1}} pasajeros ha salido de un aeropuerto con solo {{Q1}} personas en su interior. ¿Cuánta gente podría subir en la siguiente escala?&lt;/p&gt;",
            "seed": {
                "calculated": [
                    {
                        "name": "T1",
                        "label": "{{function}}",
                        "function": "{{Q1}}+{{Q2}}",
                        "temp": true
                    },
                    {
                        "name": "A1",
                        "label": "{{function}} pasajeros",
                        "function": "{{Q2}}",
                        "group": 1
                    },
                    {
                        "name": "A2",
                        "label": "{{function}} pasajeros",
                        "function": "{{Q3}}",
                        "group": 1,
                        "incorrect": true
                    },
                    {
                        "name": "A3",
                        "label": "{{function}} pasajeros",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</si>
  <si>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Dos piratas se reparten {{T1}} monedas de oro. Barbarroja se llevó {{Q2}} monedas y el resto se las quedó Barbaverde. ¿Cuántas monedas tiene Barbaverde?</t>
  </si>
  <si>
    <t>Tiene {{A1}} monedas.</t>
  </si>
  <si>
    <t xml:space="preserve">Q1= Min = 50; Max = 150; Step = 1
Q2= Min = 50; Max = 150; Step = 1
</t>
  </si>
  <si>
    <t>{
    "id": "M2-NyO-60a-E-1",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"&lt;p&gt;Dos piratas se están repartiendo las {{T1}} monedas de oro de un tesoro. Si uno de los dos se ha quedado con {{Q1}} monedas, ¿cuántas son para el otro pirata?&lt;/p&gt;",
            "template": "&lt;p&gt;Se queda con {{response}} monedas.&lt;/p&gt;",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</si>
  <si>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En una fábrica tienen que producir {{T1}} coches. Si ya han preparado {{Q2}}, ¿cuántos coches faltan para acabar el trabajo?</t>
  </si>
  <si>
    <t>Faltan {{A1}} coches.</t>
  </si>
  <si>
    <t>{
    "id": "M2-NyO-60a-E-2",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"&lt;p&gt;Los trabajadores de una fábrica tienen que construir {{T1}} coches. Si ya han terminado {{Q1}}, ¿cuántos les faltan?&lt;/p&gt;",
            "template": "&lt;p&gt;Tienen que construir otros {{response}} coches.&lt;/p&gt;",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</si>
  <si>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En la huerta de Pedro hay una plaga de {{T1}} hormigas y ya ha conseguido expulsar a {{Q2}}. ¿Cuántas quedan?</t>
  </si>
  <si>
    <t>Quedan {{A1}} hormigas.</t>
  </si>
  <si>
    <t>{
    "id": "M2-NyO-60a-E-3",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"&lt;p&gt;Un periodista tiene que hacer {{T1}} entrevistas para escribir un reportaje sobre la televisión. Si ya ha hablado con {{Q1}} personas, ¿cuánta gente le queda por entrevistar?&lt;/p&gt;",
            "template": "&lt;p&gt;Tiene que hablar con {{response}} personas más.&lt;/p&gt;",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</si>
  <si>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M2-NyO-34a</t>
  </si>
  <si>
    <t>Nombra los términos de la multiplicación</t>
  </si>
  <si>
    <t>&lt;p&gt;Selecciona la opción correcta.&lt;/p&gt;&lt;p&gt;{{Q1}} × {{Q2}} = {{T1}}&lt;/p&gt;</t>
  </si>
  <si>
    <t>Q1= Min=2; Max=9; step = 1
Q2= Min=2; Max=9; step = 1</t>
  </si>
  <si>
    <t>T1 = {{Q1}}*{{Q2}}
A1={{Q1}} es un factor.#*
A2={{Q2}} es un factor.#*
A3={{T1}} es el producto.#*
A4={{Q2}} es el producto.#
A5={{T1}} es un factor.#
A6={{Q1}} es el producto.#</t>
  </si>
  <si>
    <t>&lt;p&gt;Los términos de la multiplicación son:&lt;/p&gt;&lt;p&gt;factor × factor = producto&lt;/p&gt;</t>
  </si>
  <si>
    <t>{
    "id": "M2-NyO-34a-I-1",
    "stimulus": "&lt;p&gt;Selecciona la opción correcta.&lt;/p&gt;&lt;p style=\"text-align: center\"&gt;{{Q1}} × {{Q2}} = {{T1}}&lt;/p&gt;",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"temp": true
            },
            {
                "name": "A1",
                "label": "{{Q1}} es un factor.",
                "function": ""
            },
            {
                "name": "A2",
                "label": "{{Q2}} es un factor.",
                "function": ""
            },
            {
                "name": "A3",
                "label": "{{T1}} es el producto.",
                "function": ""
            },
            {
                "name": "A4",
                "label": "{{Q2}} es el producto.",
                "function": "",
                "incorrect": true
            },
            {
                "name": "A5",
                "label": "{{T1}} es un factor.",
                "function": "",
                "incorrect": true
            },
            {
                "name": "A6",
                "label": "{{Q1}} es el producto.",
                "function": "",
                "incorrect": true
            }
        ],
        "uniques": true
    },
    "algorithm": {
        "name": "trueFalse",
        "template": "Multiple choice – standard",
        "params": {
            "countCorrect": 1,
            "countIncorrect": 2,
            "showCheckIcon": false,
            "columns": 3
        }
    }
}</t>
  </si>
  <si>
    <t>&lt;p&gt;Selecciona la opción correcta sobre esta multiplicación.&lt;/p&gt;&lt;p&gt;{{Q1}} × {{Q2}} = {{T1}}&lt;/p&gt;</t>
  </si>
  <si>
    <t>{{Q2}} es un {{grupo1}}.</t>
  </si>
  <si>
    <t>T1 = {{Q1}}*{{Q2}}
grupo1 = "factor"*|"producto"</t>
  </si>
  <si>
    <t>{
    "id": "M2-NyO-34a-E-1",
    "stimulus": "&lt;p&gt;Selecciona la opción correcta sobre esta multiplicación.&lt;/p&gt;&lt;p style=\"text-align: center\"&gt;{{Q1}} × {{Q2}} = {{T1}}&lt;/p&gt;",
    "template": "&lt;p&gt;{{Q2}} es un {{response}}.&lt;/p&gt;",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"group": 1,
                "temp": true
            },
            {
                "name": "A1",
                "label": "{{function}}",
                "function": "factor",
                "group": 1
            },
            {
                "name": "A2",
                "label": "{{function}}",
                "function": "producto",
                "group": 1,
                "incorrect": true
            }
        ],
        "uniques": true
    },
    "algorithm": {
        "name": "groupResponses",
        "template": "Cloze with drop down"
    }
}</t>
  </si>
  <si>
    <t>{{T1}} es un {{grupo1}}.</t>
  </si>
  <si>
    <t>T1 = {{Q1}}*{{Q2}}
grupo1 = "factor"|"producto"*</t>
  </si>
  <si>
    <t>{
    "id": "M2-NyO-34a-E-2",
    "stimulus": "&lt;p&gt;Selecciona la opción correcta sobre esta multiplicación.&lt;/p&gt;&lt;p style=\"text-align: center\"&gt;{{Q1}} × {{Q2}} = {{T1}}&lt;/p&gt;",
    "template": "&lt;p&gt;{{T1}} es un {{response}}.&lt;/p&gt;",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"group": 1,
                "temp": true
            },
            {
                "name": "A1",
                "label": "{{function}}",
                "function": "producto",
                "group": 1
            },
            {
                "name": "A2",
                "label": "{{function}}",
                "function": "factor",
                "group": 1,
                "incorrect": true
            }
        ],
        "uniques": true
    },
    "algorithm": {
        "name": "groupResponses",
        "template": "Cloze with drop down"
    }
}</t>
  </si>
  <si>
    <t>M2-NyO-34b</t>
  </si>
  <si>
    <t>Relaciona la suma de sumandos repetidos en partes iguales como multiplicación</t>
  </si>
  <si>
    <t>Une cada suma con la multiplicación que tiene el mismo resultado.</t>
  </si>
  <si>
    <t>Q1 = Min = 2; Max = 9;  Step = 1
Q2 = Min = 2; Max = 9;  Step = 1
Q3 = Min = 2; Max = 9;  Step = 1
Q4 = Min = 2; Max = 9;  Step = 1
Q5 = Min = 2; Max = 9;  Step = 1
Q6 = Min = 2; Max = 9;  Step = 1</t>
  </si>
  <si>
    <t>T1=' + {{Q1}}'.repeat({{Q4}}-1)
T2=' + {{Q2}}'.repeat({{Q5}}-1)
T3=' + {{Q3}}'.repeat({{Q6}}-1)
A1={{Q1}} × {{Q4}}#{{Q1}}{{T1}}
A2={{Q2}} × {{Q5}}#{{Q2}}{{T2}}
A3={{Q3}} × {{Q6}}#{{Q3}}{{T3}}
T4={{Q1}}*{{Q4}}</t>
  </si>
  <si>
    <t>Una multiplicación se puede expresar como una suma de sumandos iguales.</t>
  </si>
  <si>
    <t>&lt;p&gt;Una multiplicación se puede expresar como una suma de sumandos iguales.&lt;/p&gt;&lt;p&gt;{{Q1}}{{T1}} = {{T4}}&lt;/p&gt;&lt;p&gt;{{Q1}} × {{Q4}} = {{T4}}&lt;/p&gt;</t>
  </si>
  <si>
    <t>{
    "id": "M2-NyO-34b-I-1",
    "stimulus": "&lt;p&gt;Arrastra cada multiplicación con la suma que tiene el mismo resultado.&lt;/p&gt;",
    "hint": "&lt;p&gt;Una multiplicación se puede expresar como una suma de sumandos iguales.&lt;/p&gt;",
    "feedback": "&lt;p&gt;Una multiplicación se puede expresar como una suma de sumandos iguales:&lt;/p&gt;&lt;p style=\"text-align: center\"&gt;{{Q1}}{{T1}} = {{T4}}&lt;/p&gt;&lt;p style=\"text-align: center\"&gt;{{Q1}} × {{Q4}} = {{T4}}&lt;/p&gt;",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 + {{Q1}}'.repeat({{Q4}}-1)",
                "temp": true
            },
            {
                "name": "T2",
                "label": "{{function}}",
                "function": "' + {{Q2}}'.repeat({{Q5}}-1)",
                "temp": true
            },
            {
                "name": "T3",
                "label": "{{function}}",
                "function": "' + {{Q3}}'.repeat({{Q6}}-1)",
                "temp": true
            },
            {
                "name": "T4",
                "label": "{{function}}",
                "function": "{{Q1}}*{{Q4}}",
                "temp": true
            },
            {
                "name": "A1",
                "label": "{{Q1}}{{T1}}",
                "function": "{{Q1}} × {{Q4}}"
            },
            {
                "name": "A2",
                "label": "{{Q2}}{{T2}}",
                "function": "{{Q2}} × {{Q5}}"
            },
            {
                "name": "A3",
                "label": "{{Q3}}{{T3}}",
                "function": "{{Q3}} × {{Q6}}"
            }
        ],
        "uniques": true
    },
    "algorithm": {
        "name": "linkOperationResult",
        "template": "Match list",
        "params": {
            "invert": true
        }
    }
}</t>
  </si>
  <si>
    <t>&lt;p&gt;Selecciona la multiplicación con el mismo resultado que esta suma:&lt;/p&gt;&lt;p&gt;{{Q1}}{{T1}}&lt;/p&gt;</t>
  </si>
  <si>
    <t>Q1 = Min = 2; Max = 9;  Step = 1
Q2 = Min = 2; Max = 9;  Step = 1
Q3 = Min = 2; Max = 9;  Step = 1
Q4 = Min = 2; Max = 9;  Step = 1</t>
  </si>
  <si>
    <t>T1=' + {{Q1}}'.repeat({{Q2}}-1)
T2 = {{Q1}}*{{Q2}}
A1={{Q1}} × {{Q2}}#*
A2={{Q1}} × {{Q3}}#
A3={{Q1}} × {{Q4}}#</t>
  </si>
  <si>
    <t>&lt;p&gt;Una multiplicación se puede expresar como una suma de sumandos iguales.&lt;/p&gt;&lt;p&gt;{{Q1}}{{T1}} = {{T2}}&lt;/p&gt;&lt;p&gt;{{Q1}} × {{Q2}} = {{T2}}&lt;/p&gt;</t>
  </si>
  <si>
    <t>{
    "id": "M2-NyO-34b-E-1",
    "stimulus": "&lt;p&gt;Selecciona la multiplicación que tiene el mismo resultado que esta suma:&lt;/p&gt;&lt;p style=\"text-align: center\"&gt;{{Q1}}{{T1}}&lt;/p&gt;",
    "hint": "&lt;p&gt;Una multiplicación se puede expresar como una suma de sumandos iguales.&lt;/p&gt;",
    "feedback": "&lt;p&gt;Una multiplicación se puede expresar como una suma de sumandos iguales:&lt;/p&gt;&lt;p style=\"text-align: center\"&gt;{{Q1}}{{T1}} = {{T2}}&lt;/p&gt;&lt;p style=\"text-align: center\"&gt;{{Q1}} × {{Q2}} = {{T2}}&lt;/p&gt;",
    "seed": {
        "parameters": [
            {
                "name": "Q1",
                "label": null,
                "min": 2,
                "max": 9,
                "step": 1
            },
            {
                "name": "Q2",
                "label": null,
                "min": 2,
                "max": 9,
                "step": 1
            },
            {
                "name": "Q3",
                "label": null,
                "min": 2,
                "max": 9,
                "step": 1
            },
            {
                "name": "Q4",
                "label": null,
                "min": 2,
                "max": 9,
                "step": 1
            }
        ],
        "calculated": [
            {
                "name": "T1",
                "label": "{{function}}",
                "function": "' + {{Q1}}'.repeat({{Q2}}-1)",
                "temp": true
            },
            {
                "name": "T2",
                "label": "{{function}}",
                "function": "{{Q1}}*{{Q2}}",
                "temp": true
            },
            {
                "name": "A1",
                "label": "{{Q1}} × {{Q2}}",
                "function": ""
            },
            {
                "name": "A2",
                "label": "{{Q1}} × {{Q3}}",
                "function": "",
                "incorrect": true
            },
            {
                "name": "A3",
                "label": "{{Q1}} × {{Q4}}",
                "function": "",
                "incorrect": true
            }
        ],
        "uniques": true
    },
    "algorithm": {
        "name": "trueFalse",
        "template": "Multiple choice – standard",
        "params": {
            "countCorrect": 1,
            "countIncorrect": 2,
            "showCheckIcon": false,
            "columns": 3
        }
    }
}</t>
  </si>
  <si>
    <t>Emiliano ha comprado las cajas de rosquillas que se ven a continuación. Elige el cálculo correcto para averiguar cuántas rosquillas ha comprado en total.
A1*
A2
A3</t>
  </si>
  <si>
    <t>Q1-Q3= Min = 2; Max = 10; Step = 1</t>
  </si>
  <si>
    <t>T1='&lt;img src=\"M2-NyO-34b-1\"&gt;'.repeat({{Q1}})
A1= "6 × {{Q1}}"
A2= "6 × {{Q2}}"
A3= "6 × {{Q3}}"</t>
  </si>
  <si>
    <t>&lt;p&gt;Una multiplicación es la suma de un mismo número varias veces.&lt;/p&gt;</t>
  </si>
  <si>
    <t>{
    "id": "M2-NyO-34b-A-1",
    "stimulus": "&lt;p&gt;Emiliano ha comprado estas cajas de rosquillas:&lt;/p&gt;&lt;div style=\"display:flex; justify-content:center; flex-wrap:wrap;\"&gt;{{T1}}&lt;/div&gt;&lt;p&gt;Elige la operación con el número de rosquillas correcto.&lt;/p&gt;",
    "hint": "&lt;p&gt;Una multiplicación se puede expresar como una suma de sumandos iguales.&lt;/p&gt;",
    "feedback": "&lt;p&gt;Una multiplicación se puede expresar como una suma de sumandos iguales:&lt;/p&gt;&lt;p style=\"text-align: center\"&gt;6{{T2}} = {{T3}}&lt;/p&gt;&lt;p style=\"text-align: center\"&gt;6 × {{Q1}} = {{T3}}&lt;/p&gt;",
    "seed": {
        "parameters": [
            {
                "name": "Q1",
                "label": null,
                "min": 2,
                "max": 10,
                "step": 1
            },
            {
                "name": "Q2",
                "label": null,
                "min": 2,
                "max": 10,
                "step": 1
            },
            {
                "name": "Q3",
                "label": null,
                "min": 2,
                "max": 10,
                "step": 1
            }
        ],
        "calculated": [
            {
                "name": "T1",
                "label": "{{function}}",
                "function": "'&lt;img src=\"https://blueberry-assets.oneclick.es/M2_NyO_34b_1.svg\" width=\"150\"&gt;'.repeat({{Q1}})",
                "temp": true
            },
            {
                "name": "T2",
                "label": "{{function}}",
                "function": "' + 6'.repeat({{Q1}}-1)",
                "temp": true
            },
            {
                "name": "T3",
                "label": "{{function}}",
                "function": "6*{{Q1}}",
                "temp": true
            },
            {
                "name": "A1",
                "label": "6 × {{Q1}}"
            },
            {
                "name": "A2",
                "label": "6 × {{Q2}}",
                "incorrect": true
            },
            {
                "name": "A3",
                "label": "6 × {{Q3}}",
                "incorrect": true
            }
        ],
        "uniques": true
    },
    "algorithm": {
        "name": "trueFalse",
        "template": "Multiple choice – standard",
        "params": {
            "countCorrect": 1,
            "countIncorrect": 2,
            "showCheckIcon": false,
            "columns": 3
        }
    }
}</t>
  </si>
  <si>
    <t>Joaquín ha decorado su casa con los floreros que se ven a continuación. Elige el cálculo correcto para averiguar cuántas flores tiene en en total.
A1*
A2
A3</t>
  </si>
  <si>
    <t>T1='&lt;img src=\"M2-NyO-34b-2\"&gt;'.repeat({{Q1}})
A1= "5 × {{Q1}}"
A2= "5 × {{Q2}}"
A3= "5 × {{Q3}}"</t>
  </si>
  <si>
    <t>{
    "id": "M2-NyO-34b-A-2",
    "stimulus": "&lt;p&gt;Joaquín ha decorado su casa con estos floreros:&lt;/p&gt;&lt;div style=\"display:flex; justify-content:center; flex-wrap:wrap;\"&gt;{{T1}}&lt;/div&gt;&lt;p&gt;Elige la operación con el número de flores correcto.&lt;/p&gt;",
    "hint": "&lt;p&gt;Una multiplicación se puede expresar como una suma de sumandos iguales.&lt;/p&gt;",
    "feedback": "&lt;p&gt;Una multiplicación se puede expresar como una suma de sumandos iguales:&lt;/p&gt;&lt;p style=\"text-align: center\"&gt;5{{T2}} = {{T3}}&lt;/p&gt;&lt;p style=\"text-align: center\"&gt;5 × {{Q1}} = {{T3}}&lt;/p&gt;",
    "seed": {
        "parameters": [
            {
                "name": "Q1",
                "label": null,
                "min": 2,
                "max": 10,
                "step": 1
            },
            {
                "name": "Q2",
                "label": null,
                "min": 2,
                "max": 10,
                "step": 1
            },
            {
                "name": "Q3",
                "label": null,
                "min": 2,
                "max": 10,
                "step": 1
            }
        ],
        "calculated": [
            {
                "name": "T1",
                "label": "{{function}}",
                "function": "'&lt;img src=\"https://blueberry-assets.oneclick.es/M2_NyO_34b_2.svg\" width=\"150\"&gt;'.repeat({{Q1}})",
                "temp": true
            },
            {
                "name": "T2",
                "label": "{{function}}",
                "function": "' + 5'.repeat({{Q1}}-1)",
                "temp": true
            },
            {
                "name": "T3",
                "label": "{{function}}",
                "function": "5*{{Q1}}",
                "temp": true
            },
            {
                "name": "A1",
                "label": "5 × {{Q1}}"
            },
            {
                "name": "A2",
                "label": "5 × {{Q2}}",
                "incorrect": true
            },
            {
                "name": "A3",
                "label": "5 × {{Q3}}",
                "incorrect": true
            }
        ],
        "uniques": true
    },
    "algorithm": {
        "name": "trueFalse",
        "template": "Multiple choice – standard",
        "params": {
            "countCorrect": 1,
            "countIncorrect": 2,
            "showCheckIcon": false,
            "columns": 3
        }
    }
}</t>
  </si>
  <si>
    <t>Florencia trabaja en una papelería y ha creado los paquetes con ceras que se ven a continuación. Elige el cálculo correcto para averiguar cuántas ceras ha colocado en total.
A1*
A2
A3</t>
  </si>
  <si>
    <t>T1='&lt;img src=\"M2-NyO-34b-3\"&gt;'.repeat({{Q1}})
A1= "7 × {{Q1}}"
A2= "7 × {{Q2}}"
A3= "7 × {{Q3}}"</t>
  </si>
  <si>
    <t>{
    "id": "M2-NyO-34b-A-3",
    "stimulus": "&lt;p&gt;Florencia tiene estas cajas de ceras en su mesa:&lt;/p&gt;&lt;div style=\"display:flex; justify-content:center; flex-wrap:wrap;\"&gt;{{T1}}&lt;/div&gt;&lt;p&gt;Elige la operación con el número de ceras correcto.&lt;/p&gt;",
    "hint": "&lt;p&gt;Una multiplicación se puede expresar como una suma de sumandos iguales.&lt;/p&gt;",
    "feedback": "&lt;p&gt;Una multiplicación se puede expresar como una suma de sumandos iguales:&lt;/p&gt;&lt;p style=\"text-align: center\"&gt;7{{T2}} = {{T3}}&lt;/p&gt;&lt;p style=\"text-align: center\"&gt;7 × {{Q1}} = {{T3}}&lt;/p&gt;",
    "seed": {
        "parameters": [
            {
                "name": "Q1",
                "label": null,
                "min": 2,
                "max": 10,
                "step": 1
            },
            {
                "name": "Q2",
                "label": null,
                "min": 2,
                "max": 10,
                "step": 1
            },
            {
                "name": "Q3",
                "label": null,
                "min": 2,
                "max": 10,
                "step": 1
            }
        ],
        "calculated": [
            {
                "name": "T1",
                "label": "{{function}}",
                "function": "'&lt;img src=\"https://blueberry-assets.oneclick.es/M2_NyO_34b_3.svg\" width=\"150\"&gt;'.repeat({{Q1}})",
                "temp": true
            },
            {
                "name": "T2",
                "label": "{{function}}",
                "function": "' + 7'.repeat({{Q1}}-1)",
                "temp": true
            },
            {
                "name": "T3",
                "label": "{{function}}",
                "function": "7*{{Q1}}",
                "temp": true
            },
            {
                "name": "A1",
                "label": "7 × {{Q1}}"
            },
            {
                "name": "A2",
                "label": "7 × {{Q2}}",
                "incorrect": true
            },
            {
                "name": "A3",
                "label": "7 × {{Q3}}",
                "incorrect": true
            }
        ],
        "uniques": true
    },
    "algorithm": {
        "name": "trueFalse",
        "template": "Multiple choice – standard",
        "params": {
            "countCorrect": 1,
            "countIncorrect": 2,
            "showCheckIcon": false,
            "columns": 3
        }
    }
}</t>
  </si>
  <si>
    <t>M2-NyO-35a</t>
  </si>
  <si>
    <t>Realiza multiplicaciones empleando la tabla del 1</t>
  </si>
  <si>
    <t>&lt;p&gt;Une la multiplicación con su resultado.&lt;/p&gt;</t>
  </si>
  <si>
    <t>Q1-Q3= Min = 1; Max = 10; Step = 1</t>
  </si>
  <si>
    <t>T1 = {{Q1}}
T2 = {{Q2}}
T3 = {{Q3}}
A1={{Q1}} × 1 =#{{T1}}
A2={{Q2}} × 1 =#{{T2}}
A3={{Q3}} × 1 =#{{T3}}</t>
  </si>
  <si>
    <t>&lt;p&gt;La tabla de multiplicar del 1 comienza así:&lt;/p&gt;&lt;p&gt;0 × 1 = 0&lt;/p&gt;&lt;p&gt;1 × 1 = 1&lt;/p&gt;&lt;p&gt;2 × 1 = 2&lt;/p&gt;&lt;p&gt;...&lt;/p&gt;</t>
  </si>
  <si>
    <t>{
    "id": "M2-NyO-35a-I-1",
    "stimulus": "&lt;p&gt;Arrastra cada resultado con su multiplicación.&lt;/p&gt;",
    "hint": "&lt;p&gt;La tabla de multiplicar del 1 comienza así:&lt;/p&gt;&lt;div style=\"display: flex; flex-direction: column; align-items: center;\"&gt;&lt;p&gt;1 × 1 = 1&lt;/p&gt;&lt;p&gt;2 × 1 = 2&lt;/p&gt;&lt;p&gt;3 × 1 = 3&lt;/p&gt;&lt;p&gt;...&lt;/p&gt;&lt;/div&gt;",
    "feedback": "&lt;p&gt;La tabla de multiplicar del 1 es:&lt;/p&gt;&lt;div style=\"display:flex; justify-content:center;\"&gt;&lt;table style=\"width: 50%;\"&gt;&lt;tbody&gt;&lt;tr&gt;&lt;td style=\"width: 50%; text-align: center; vertical-align: middle; border: none;\"&gt;1 × 1 = 1&lt;/td&gt;&lt;td style=\"width: 50%; text-align: center; vertical-align: middle; border: none;\"&gt;6 × 1 = 6&lt;/td&gt;&lt;/tr&gt;&lt;tr&gt;&lt;td style=\"width: 50%; text-align: center; vertical-align: middle; border: none;\"&gt;2 × 1 = 2&lt;/td&gt;&lt;td style=\"width: 50%; text-align: center; vertical-align: middle; border: none;\"&gt;7 × 1 = 7&lt;/td&gt;&lt;/tr&gt;&lt;tr&gt;&lt;td style=\"width: 50%; text-align: center; vertical-align: middle; border: none;\"&gt;3 × 1 = 3&lt;/td&gt;&lt;td style=\"width: 50%; text-align: center; vertical-align: middle; border: none;\"&gt;8 × 1 = 8&lt;/td&gt;&lt;/tr&gt;&lt;tr&gt;&lt;td style=\"width: 50%; text-align: center; vertical-align: middle; border: none;\"&gt;4 × 1 = 4&lt;/td&gt;&lt;td style=\"width: 50%; text-align: center; vertical-align: middle; border: none;\"&gt;9 × 1 = 9&lt;/td&gt;&lt;/tr&gt;&lt;tr&gt;&lt;td style=\"width: 50%; text-align: center; vertical-align: middle; border: none;\"&gt;5 × 1 = 5&lt;/td&gt;&lt;td style=\"width: 50%; text-align: center; vertical-align: middle; border: none;\"&gt;10 × 1 = 10&lt;/td&gt;&lt;/tr&gt;&lt;/tbody&gt;&lt;/table&gt;&lt;/div&gt;",
    "seed": {
        "parameters": [
            {
                "name": "Q1",
                "label": null,
                "min": 1,
                "max": 10,
                "step": 1
            },
            {
                "name": "Q2",
                "label": null,
                "min": 1,
                "max": 10,
                "step": 1
            },
            {
                "name": "Q3",
                "label": null,
                "min": 1,
                "max": 10,
                "step": 1
            }
        ],
        "calculated": [
            {
                "name": "T1",
                "label": "{{function}}",
                "function": "{{Q1}}",
                "temp": true
            },
            {
                "name": "T2",
                "label": "{{function}}",
                "function": "{{Q2}}",
                "temp": true
            },
            {
                "name": "T3",
                "label": "{{function}}",
                "function": "{{Q3}}",
                "temp": true
            },
            {
                "name": "A1",
                "label": "{{Q1}} × 1 =",
                "function": "{{T1}}"
            },
            {
                "name": "A2",
                "label": "{{Q2}} × 1 =",
                "function": "{{T2}}"
            },
            {
                "name": "A3",
                "label": "{{Q3}} × 1 =",
                "function": "{{T3}}"
            }
        ],
        "uniques": true
    },
    "algorithm": {
        "name": "linkOperationResult",
        "template": "Match list",
        "params": {
            "invert": true
        }
    }
}</t>
  </si>
  <si>
    <t>Escribe el resultado de esta multiplicación.</t>
  </si>
  <si>
    <t>{{Q1}} × 1 = {{A1}}</t>
  </si>
  <si>
    <t>Q1= Min = 1; Max = 10; Step = 1</t>
  </si>
  <si>
    <t>A1 = {{Q1}}</t>
  </si>
  <si>
    <t>{
    "id": "M2-NyO-35a-E-1",
    "stimulus": "&lt;p&gt;Escribe el resultado.&lt;/p&gt;",
    "template": "&lt;p style=\"text-align: center\"&gt;{{Q1}} × 1 = {{response}}&lt;/p&gt;",
    "hint": "&lt;p&gt;La tabla de multiplicar del 1 comienza así:&lt;/p&gt;&lt;div style=\"display: flex; flex-direction: column; align-items: center;\"&gt;&lt;p&gt;1 × 1 = 1&lt;/p&gt;&lt;p&gt;2 × 1 = 2&lt;/p&gt;&lt;p&gt;3 × 1 = 3&lt;/p&gt;&lt;p&gt;...&lt;/p&gt;&lt;/div&gt;",
    "feedback": "&lt;p&gt;La tabla de multiplicar del 1 es:&lt;/p&gt;&lt;div style=\"display:flex; justify-content:center;\"&gt;&lt;table style=\"width: 50%;\"&gt;&lt;tbody&gt;&lt;tr&gt;&lt;td style=\"width: 50%; text-align: center; vertical-align: middle; border: none;\"&gt;1 × 1 = 1&lt;/td&gt;&lt;td style=\"width: 50%; text-align: center; vertical-align: middle; border: none;\"&gt;6 × 1 = 6&lt;/td&gt;&lt;/tr&gt;&lt;tr&gt;&lt;td style=\"width: 50%; text-align: center; vertical-align: middle; border: none;\"&gt;2 × 1 = 2&lt;/td&gt;&lt;td style=\"width: 50%; text-align: center; vertical-align: middle; border: none;\"&gt;7 × 1 = 7&lt;/td&gt;&lt;/tr&gt;&lt;tr&gt;&lt;td style=\"width: 50%; text-align: center; vertical-align: middle; border: none;\"&gt;3 × 1 = 3&lt;/td&gt;&lt;td style=\"width: 50%; text-align: center; vertical-align: middle; border: none;\"&gt;8 × 1 = 8&lt;/td&gt;&lt;/tr&gt;&lt;tr&gt;&lt;td style=\"width: 50%; text-align: center; vertical-align: middle; border: none;\"&gt;4 × 1 = 4&lt;/td&gt;&lt;td style=\"width: 50%; text-align: center; vertical-align: middle; border: none;\"&gt;9 × 1 = 9&lt;/td&gt;&lt;/tr&gt;&lt;tr&gt;&lt;td style=\"width: 50%; text-align: center; vertical-align: middle; border: none;\"&gt;5 × 1 = 5&lt;/td&gt;&lt;td style=\"width: 50%; text-align: center; vertical-align: middle; border: none;\"&gt;10 × 1 = 10&lt;/td&gt;&lt;/tr&gt;&lt;/tbody&gt;&lt;/table&gt;&lt;/div&gt;",
    "seed": {
        "parameters": [
            {
                "name": "Q1",
                "label": null,
                "min": 1,
                "max": 10,
                "step": 1
            }
        ],
        "calculated": [
            {
                "name": "A1",
                "function": "{{Q1}}"
            }
        ],
        "uniques": true
    },
    "algorithm": {
        "name": "calculateOperation",
        "params": {
            "method": "equivLiteral",
            "keyboard": "NUMERICAL"
        }
    }
}</t>
  </si>
  <si>
    <t>M2-NyO-36a</t>
  </si>
  <si>
    <t>Realiza multiplicaciones empleando la tabla del 5</t>
  </si>
  <si>
    <t>Arrastra el resultado correcto de esta multiplicación</t>
  </si>
  <si>
    <t>{{Q1}} × 5 = {{A1}}</t>
  </si>
  <si>
    <t>A1 = {{Q1}}*5*
A2 = {{Q2}}*5
A3 = {{Q3}}*5</t>
  </si>
  <si>
    <t>&lt;p&gt;La tabla de multiplicar del 5 comienza así:&lt;/p&gt;&lt;p&gt;0 × 5 = 0&lt;/p&gt;&lt;p&gt;1 × 5 = 5&lt;/p&gt;&lt;p&gt;2 × 5 = 10&lt;/p&gt;&lt;p&gt;...&lt;/p&gt;</t>
  </si>
  <si>
    <t>{
    "id": "M2-NyO-36a-I-1",
    "stimulus": "&lt;p&gt;Arrastra el resultado correcto de esta multiplicación&lt;/p&gt;",
    "template": "&lt;p style=\"text-align: center\"&gt;{{Q1}} × 5 = {{response}}&lt;/p&gt;",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"seed": {
        "parameters": [
            {
                "name": "Q1",
                "label": null,
                "min": 1,
                "max": 10,
                "step": 1
            },
            {
                "name": "Q2",
                "label": null,
                "min": 1,
                "max": 10,
                "step": 1
            },
            {
                "name": "Q3",
                "label": null,
                "min": 1,
                "max": 10,
                "step": 1
            }
        ],
        "calculated": [
            {
                "name": "A1",
                "label": "{{function}}",
                "function": "{{Q1}}*5"
            },
            {
                "name": "A2",
                "label": "{{function}}",
                "function": "{{Q2}}*5",
                "incorrect": true
            },
            {
                "name": "A3",
                "label": "{{function}}",
                "function": "{{Q3}}*5",
                "incorrect": true
            }
        ],
        "uniques": true
    },
    "algorithm": {
        "name": "calculateOperation",
        "template": "Cloze with drag &amp; drop",
        "params": {
            "keyboard": "NUMERICAL"
        }
    }
}</t>
  </si>
  <si>
    <t>Escribe el resultado de esta multiplicación</t>
  </si>
  <si>
    <t xml:space="preserve">A1 = {{Q1}}*5
</t>
  </si>
  <si>
    <t>{
    "id": "M2-NyO-36a-E-1",
    "stimulus": "&lt;p&gt;Escribe el resultado de esta multiplicación&lt;/p&gt;",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 style=\"text-align: center\"&gt;{{Q1}} × 5 = {{response}}&lt;/p&gt;",
    "seed": {
        "parameters": [
            {
                "name": "Q1",
                "label": null,
                "min": 1,
                "max": 10,
                "step": 1
            }
        ],
        "calculated": [
            {
                "name": "A1",
                "label": "{{function}}",
                "function": "{{Q1}}*5"
            }
        ],
        "uniques": true
    },
    "algorithm": {
        "name": "calculateOperation",
        "params": {
            "method": "equivLiteral",
            "keyboard": "NUMERICAL"
        }
    }
}</t>
  </si>
  <si>
    <t>Federico tiene cinco peceras en su casa y en cada pecera hay {{Q1}} peces. ¿Cuántos peces tiene Federico?</t>
  </si>
  <si>
    <t>Tiene {{A1}} peces.</t>
  </si>
  <si>
    <t>Q1= Min = 2; Max = 10; Step = 1</t>
  </si>
  <si>
    <t>A1 = {{Q1}}*5</t>
  </si>
  <si>
    <t>{
    "id": "M2-NyO-36a-A-1",
    "stimulus": "&lt;p&gt;Federico tiene cinco peceras en su casa, cada una con {{Q1}} peces. ¿Cuántos tiene Federico?&lt;/p&gt;",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"&lt;p&gt;Tiene {{response}} peces.&lt;/p&gt;",
    "seed": {
        "parameters": [
            {
                "name": "Q1",
                "label": null,
                "min": 2,
                "max": 10,
                "step": 1
            }
        ],
        "calculated": [
            {
                "name": "A1",
                "label": "{{function}}",
                "function": "{{Q1}}*5"
            }
        ],
        "uniques": true
    },
    "algorithm": {
        "name": "calculateOperation",
        "params": {
            "method": "equivLiteral",
            "keyboard": "NUMERICAL"
        }
    }
}</t>
  </si>
  <si>
    <t>En un coche de alquiler se pueden montar 5 personas a la vez. Si siempre va completo, ¿cuántas personas habrá transportado en {{Q1}} viajes?</t>
  </si>
  <si>
    <t>Q1= Min =2; Max=10; Step = 1</t>
  </si>
  <si>
    <t>{
    "id": "M2-NyO-36a-A-2",
    "stimulus": "&lt;p&gt;En un teleférico se pueden subir 5 personas como máximo en cada vagón. Si hay {{Q1}} vagones completos, ¿cuántas personas se han subido?&lt;/p&gt;",
    "hint": "&lt;p&gt;La tabla de multiplicar del 5 comienza así:&lt;/p&gt;&lt;div style=\"display: flex; flex-direction: column; align-items: center;\"&gt;&lt;p&gt;1 × 5 = 5&lt;/p&gt;&lt;p&gt;2 × 5 = 10&lt;/p&gt;&lt;p&gt;3 × 5 = 15&lt;/p&gt;&lt;p&gt;...&lt;/p&gt;&lt;/div&gt;",
    "feedback": "&lt;p&gt;La tabla de multiplicar del 5 comienza así:&lt;/p&gt;&lt;div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"&lt;p&gt;En el teleférico hay {{response}} pasajeros.&lt;/p&gt;",
    "seed": {
        "parameters": [
            {
                "name": "Q1",
                "label": null,
                "min": 2,
                "max": 10,
                "step": 1
            }
        ],
        "calculated": [
            {
                "name": "A1",
                "label": "{{function}}",
                "function": "{{Q1}}*5"
            }
        ],
        "uniques": true
    },
    "algorithm": {
        "name": "calculateOperation",
        "params": {
            "method": "equivLiteral",
            "keyboard": "NUMERICAL"
        }
    }
}</t>
  </si>
  <si>
    <t>Rocío tiene preparadas cinco bolsas de caramelos para sus amigos y en cada bolsa hay {{Q1}} caramelos. ¿Cuántos caramelos tiene Rocío?</t>
  </si>
  <si>
    <t>Tiene {{A1}} caramelos.</t>
  </si>
  <si>
    <t>Q1= Min = 5; Max = 10; Step = 1</t>
  </si>
  <si>
    <t>{
    "id": "M2-NyO-36a-A-3",
    "stimulus": "&lt;p&gt;Rocío ha preparado 5 bolsas con {{Q1}} caramelos cada una. ¿Cuántos hay en total?&lt;/p&gt;",
    "hint": "&lt;p&gt;La tabla de multiplicar del 5 comienza así:&lt;/p&gt;&lt;div style=\"display: flex; flex-direction: column; align-items: center;\"&gt;&lt;p&gt;1 × 5 = 5&lt;/p&gt;&lt;p&gt;2 × 5 = 10&lt;/p&gt;&lt;p&gt;3 × 5 = 15&lt;/p&gt;&lt;p&gt;...&lt;/p&gt;&lt;/div&gt;",
    "feedback": "&lt;p&gt;La tabla de multiplicar del 5 comienza así:&lt;/p&gt;&lt;div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"&lt;p&gt;Hay {{response}} caramelos.&lt;/p&gt;",
    "seed": {
        "parameters": [
            {
                "name": "Q1",
                "label": null,
                "min": 2,
                "max": 10,
                "step": 1
            }
        ],
        "calculated": [
            {
                "name": "A1",
                "label": "{{function}}",
                "function": "{{Q1}}*5"
            }
        ],
        "uniques": true
    },
    "algorithm": {
        "name": "calculateOperation",
        "params": {
            "method": "equivLiteral",
            "keyboard": "NUMERICAL"
        }
    }
}</t>
  </si>
  <si>
    <t>M2-NyO-37a</t>
  </si>
  <si>
    <t>Realiza multiplicaciones empleando la tabla del 10</t>
  </si>
  <si>
    <t>&lt;p&gt;Elige la operación correcta.&lt;/p&gt;</t>
  </si>
  <si>
    <t>T1 = {{Q1}}*10
T2 = {{Q2}}*10
T3 = {{Q3}}*10
A1={{Q1}} × 10 = {{T1}}#*
A2={{Q2}} × 10 = {{T2}}#*
A3={{Q3}} × 10 = {{T3}}#*
A4={{Q1}} × 10 = {{T3}}#
A5={{Q2}} × 10 = {{T1}}#
A6={{Q3}} × 10 = {{T2}}#</t>
  </si>
  <si>
    <t>&lt;p&gt;La tabla de multiplicar del 10 comienza así:&lt;/p&gt;&lt;div style="display: flex; flex-direction: column; align-items: center;"&gt;&lt;p&gt;0 × 10 = 0&lt;/p&gt;&lt;p&gt;1 × 10 = 10&lt;/p&gt;&lt;p&gt;2 × 10 = 20&lt;/p&gt;&lt;p&gt;...&lt;/p&gt;&lt;/div&gt;</t>
  </si>
  <si>
    <t>&lt;p&gt;La tabla de multiplicar del 10 es:&lt;/p&gt;&lt;div style="display:flex; justify-content:center;"&gt;&lt;table style="width: 50%;"&gt;&lt;tbody&gt;&lt;tr&gt;&lt;td style="width: 50%; text-align: center; vertical-align: middle; border: none;"&gt;0 × 10 = 0&lt;/td&gt;&lt;td style="width: 50%; text-align: center; vertical-align: middle; border: none;"&gt;5 × 10 = 50&lt;br&gt;&lt;/td&gt;&lt;/tr&gt;&lt;tr&gt;&lt;td style="width: 50%; text-align: center; vertical-align: middle; border: none;"&gt;1 × 10 = 10&lt;/td&gt;&lt;td style="width: 50%; text-align: center; vertical-align: middle; border: none;"&gt;6 × 10 = 60&lt;/td&gt;&lt;/tr&gt;&lt;tr&gt;&lt;td style="width: 50%; text-align: center; vertical-align: middle; border: none;"&gt;2 × 10 = 20&lt;br&gt;&lt;/td&gt;&lt;td style="width: 50%; text-align: center; vertical-align: middle; border: none;"&gt;7 × 10 = 70&lt;br&gt;&lt;/td&gt;&lt;/tr&gt;&lt;tr&gt;&lt;td style="width: 50%; text-align: center; vertical-align: middle; border: none;"&gt;3 × 10 = 30&lt;br&gt;&lt;/td&gt;&lt;td style="width: 50%; text-align: center; vertical-align: middle; border: none;"&gt;8 × 10 = 80&lt;br&gt;&lt;/td&gt;&lt;/tr&gt;&lt;tr&gt;&lt;td style="width: 50%; text-align: center; vertical-align: middle; border: none;"&gt;4 × 10 = 40&lt;br&gt;&lt;/td&gt;&lt;td style="width: 50%; text-align: center; vertical-align: middle; border: none;"&gt;9 × 10 = 90&lt;br&gt;&lt;/td&gt;&lt;/tr&gt;&lt;tr&gt;&lt;td colspan="2" style="width: 50%; text-align: center; vertical-align: middle; border: none;"&gt;10 × 10 = 100&lt;/td&gt;&lt;/tr&gt;&lt;/tbody&gt;&lt;/table&gt;&lt;/div&gt;</t>
  </si>
  <si>
    <t>{
    "id": "M2-NyO-37a-I-1",
    "stimulus": "&lt;p&gt;Elige la operación correcta.&lt;/p&gt;",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1,
                "max": 10,
                "step": 1
            },
            {
                "name": "Q2",
                "label": null,
                "min": 1,
                "max": 10,
                "step": 1
            },
            {
                "name": "Q3",
                "label": null,
                "min": 1,
                "max": 10,
                "step": 1
            },
            {
                "name": "Q4",
                "label": null,
                "min": 1,
                "max": 10,
                "step": 1
            },
            {
                "name": "Q5",
                "label": null,
                "min": 1,
                "max": 10,
                "step": 1
            }
        ],
        "calculated": [
            {
                "name": "T1",
                "label": "{{function}}",
                "function": "{{Q2}}*10",
                "temp": "true"
            },
            {
                "name": "T2",
                "label": "{{function}}",
                "function": "{{Q4}}*10",
                "temp": "true"
            },
            {
                "name": "A1",
                "label": "{{Q1}} × 10 = {{function}}",
                "function": "{{Q1}}*10"
            },
            {
                "name": "A2",
                "label": "{{Q2}} × 10 = {{function}}",
                "function": "{{Q3}}*10",
                "feedback": "&lt;p&gt;El resultado correcto es:&lt;/p&gt;&lt;p style=\"text-align: center\"&gt;{{Q2}} × 10 = {{T1}}&lt;/p&gt;",
                "incorrect": true
            },
            {
                "name": "A3",
                "label": "{{Q4}} × 10 = {{function}}",
                "function": "{{Q5}}*10",
                "feedback": "&lt;p&gt;El resultado correcto es:&lt;/p&gt;&lt;p style=\"text-align: center\"&gt;{{Q4}} × 10 = {{T2}}&lt;/p&gt;",
                "incorrect": true
            }
        ],
        "uniques": true
    },
    "algorithm": {
        "name": "trueFalse",
        "template": "Multiple choice – standard",
        "params": {
            "countCorrect": 1,
            "countIncorrect": 2,
            "showCheckIcon": false,
            "columns": 3
        }
    }
}</t>
  </si>
  <si>
    <t>&lt;p&gt;Escribe el resultado de esta multiplicación.&lt;/p&gt;</t>
  </si>
  <si>
    <t>&lt;p&gt;{{Q1}} × 10 = {{A1}}&lt;/p&gt;</t>
  </si>
  <si>
    <t>A1 = {{Q1}}*10</t>
  </si>
  <si>
    <t>{
    "id": "M2-NyO-37a-E-1",
    "stimulus": "&lt;p&gt;Escribe el resultado de esta multiplicación.&lt;/p&gt;",
    "template": "&lt;p&gt;{{Q1}} × 10 = {{response}}&lt;/p&gt;",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1,
                "max": 10,
                "step": 1
            }
        ],
        "calculated": [
            {
                "name": "A1",
                "label": "{{function}}",
                "function": "{{Q1}}*10"
            }
        ],
        "uniques": true
    },
    "algorithm": {
        "name": "calculateOperation",
        "params": {
            "method": "equivLiteral",
            "keyboard": "NUMERICAL"
        }
    }
}</t>
  </si>
  <si>
    <t>&lt;p&gt;Raquel guarda en cada cajón diez camisetas. Si hay {{Q1}} cajones, ¿cuántas camisetas tiene Raquel?&lt;/p&gt;</t>
  </si>
  <si>
    <t>&lt;p&gt;Tiene {{A1}} camisetas.&lt;/p&gt;</t>
  </si>
  <si>
    <t>{
    "id": "M2-NyO-37a-A-1",
    "stimulus": "&lt;p&gt;Raquel guarda en cada cajón 10 camisetas. Si hay {{Q1}} cajones, ¿cuántas camisetas tiene?&lt;/p&gt;",
    "template": "&lt;p&gt;Tiene {{response}} camisetas.&lt;/p&gt;",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t>
  </si>
  <si>
    <t>&lt;p&gt;Una granjera tiene diez gallinas y cada una ha puesto {{Q1}} huevos. ¿Cuántos huevos ha puesto en total?&lt;/p&gt;</t>
  </si>
  <si>
    <t>&lt;p&gt;Han puesto {{A1}} huevos.&lt;/p&gt;</t>
  </si>
  <si>
    <t>{
    "id": "M2-NyO-37a-A-2",
    "stimulus": "&lt;p&gt;Cada una de las 10 gallinas de una granja ha puesto {{Q1}} huevos. ¿Cuántos son en total?&lt;/p&gt;",
    "template": "&lt;p&gt;Han puesto {{response}} huevos.&lt;/p&gt;",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t>
  </si>
  <si>
    <t>&lt;p&gt;Han llegado a un concesionario {{Q1}} camiones con diez coches en cada uno. ¿Cuántos coches nuevos hay?&lt;/p&gt;</t>
  </si>
  <si>
    <t>&lt;p&gt;Hay {{A1}} coches nuevos.&lt;/p&gt;</t>
  </si>
  <si>
    <t>{
    "id": "M2-NyO-37a-A-3",
    "stimulus": "&lt;p&gt;{{Q1}} camiones están transportando 10 coches cada uno. ¿Cuántos coches son en total?&lt;/p&gt;",
    "template": "&lt;p&gt;Son {{response}} coches.&lt;/p&gt;",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t>
  </si>
  <si>
    <t>M2-NyO-38a</t>
  </si>
  <si>
    <t>Realiza multiplicaciones empleando la tabla del 0</t>
  </si>
  <si>
    <t>&lt;p&gt;Selecciona el resultado de esta multiplicación.&lt;/p&gt;</t>
  </si>
  <si>
    <t>&lt;p&gt;{{Q1}} × 0 = {{A1}}&lt;/p&gt;</t>
  </si>
  <si>
    <t>group1=
A1 = 0*
A2 = {{Q1}}
A3 = 1</t>
  </si>
  <si>
    <t>&lt;p&gt;Cualquier número multiplicado por cero da como producto cero.&lt;/p&gt;</t>
  </si>
  <si>
    <t>{
    "id": "M2-NyO-38a-I-1",
    "stimulus": "&lt;p&gt;Selecciona el resultado de esta multiplicación.&lt;/p&gt;",
    "template": "&lt;p style=\"text-align: center\"&gt;{{Q1}} × 0 = {{response}}&lt;/p&gt;",
    "hint": "&lt;p&gt;Un número multiplicado por 0 da 0:&lt;/p&gt;&lt;div style=\"display: flex; flex-direction: column; align-items: center;\"&gt;&lt;p&gt;1 × 0 = 0&lt;/p&gt;&lt;p&gt;2 × 0 = 0&lt;/p&gt;&lt;p&gt;3 × 0 = 0&lt;/p&gt;&lt;p&gt;...&lt;/p&gt;&lt;/div&gt;",
    "feedback": "&lt;p&gt;Un número multiplicado por 0 da 0:&lt;/p&gt;&lt;div style=\"display:flex; justify-content:center;\"&gt;&lt;table style=\"width: 50%;\"&gt;&lt;tbody&gt;&lt;tr&gt;&lt;td style=\"width: 50%; text-align: center; vertical-align: middle; border: none;\"&gt;1 × 0 = 0&lt;/td&gt;&lt;td style=\"width: 50%; text-align: center; vertical-align: middle; border: none;\"&gt;6 × 0 = 0&lt;/td&gt;&lt;/tr&gt;&lt;tr&gt;&lt;td style=\"width: 50%; text-align: center; vertical-align: middle; border: none;\"&gt;2 × 0 = 0&lt;/td&gt;&lt;td style=\"width: 50%; text-align: center; vertical-align: middle; border: none;\"&gt;7 × 0 = 0&lt;/td&gt;&lt;/tr&gt;&lt;tr&gt;&lt;td style=\"width: 50%; text-align: center; vertical-align: middle; border: none;\"&gt;3 × 0 = 0&lt;/td&gt;&lt;td style=\"width: 50%; text-align: center; vertical-align: middle; border: none;\"&gt;8 × 0 = 0&lt;/td&gt;&lt;/tr&gt;&lt;tr&gt;&lt;td style=\"width: 50%; text-align: center; vertical-align: middle; border: none;\"&gt;4 × 0 = 0&lt;/td&gt;&lt;td style=\"width: 50%; text-align: center; vertical-align: middle; border: none;\"&gt;9 × 0 = 0&lt;/td&gt;&lt;/tr&gt;&lt;tr&gt;&lt;td style=\"width: 50%; text-align: center; vertical-align: middle; border: none;\"&gt;5 × 0 = 0&lt;/td&gt;&lt;td style=\"width: 50%; text-align: center; vertical-align: middle; border: none;\"&gt;10 × 0 = 0&lt;/td&gt;&lt;/tr&gt;&lt;/tbody&gt;&lt;/table&gt;&lt;/div&gt;",
    "seed": {
        "parameters": [
            {
                "name": "Q1",
                "label": null,
                "min": 2,
                "max": 10,
                "step": 1
            }
        ],
        "calculated": [
            {
                "name": "A1",
                "label": "{{function}}",
                "function": "0",
                "group": 1
            },
            {
                "name": "A2",
                "label": "{{function}}",
                "function": "{{Q1}}",
                "incorrect": true,
                "group": 1
            },
            {
                "name": "A3",
                "label": "{{function}}",
                "function": "1",
                "incorrect": true,
                "group": 1
            }
        ],
        "uniques": true
    },
    "algorithm": {
        "name": "groupResponses",
        "template": "Cloze with drop down"
    }
}</t>
  </si>
  <si>
    <t>A1 = 0</t>
  </si>
  <si>
    <t>Cualquier número multiplicado por cero da como producto cero.</t>
  </si>
  <si>
    <t>{
    "id": "M2-NyO-38a-E-1",
    "stimulus": "&lt;p&gt;Escribe el resultado de esta multiplicación.&lt;/p&gt;",
    "template": "&lt;p style=\"text-align: center\"&gt;{{Q1}} × 0 = {{response}}&lt;/p&gt;",
    "hint": "&lt;p&gt;Un número multiplicado por 0 da 0:&lt;/p&gt;&lt;div style=\"display: flex; flex-direction: column; align-items: center;\"&gt;&lt;p&gt;1 × 0 = 0&lt;/p&gt;&lt;p&gt;2 × 0 = 0&lt;/p&gt;&lt;p&gt;3 × 0 = 0&lt;/p&gt;&lt;p&gt;...&lt;/p&gt;&lt;/div&gt;",
    "feedback": "&lt;p&gt;Un número multiplicado por 0 da 0:&lt;/p&gt;&lt;div style=\"display:flex; justify-content:center;\"&gt;&lt;table style=\"width: 50%;\"&gt;&lt;tbody&gt;&lt;tr&gt;&lt;td style=\"width: 50%; text-align: center; vertical-align: middle; border: none;\"&gt;1 × 0 = 0&lt;/td&gt;&lt;td style=\"width: 50%; text-align: center; vertical-align: middle; border: none;\"&gt;6 × 0 = 0&lt;/td&gt;&lt;/tr&gt;&lt;tr&gt;&lt;td style=\"width: 50%; text-align: center; vertical-align: middle; border: none;\"&gt;2 × 0 = 0&lt;/td&gt;&lt;td style=\"width: 50%; text-align: center; vertical-align: middle; border: none;\"&gt;7 × 0 = 0&lt;/td&gt;&lt;/tr&gt;&lt;tr&gt;&lt;td style=\"width: 50%; text-align: center; vertical-align: middle; border: none;\"&gt;3 × 0 = 0&lt;/td&gt;&lt;td style=\"width: 50%; text-align: center; vertical-align: middle; border: none;\"&gt;8 × 0 = 0&lt;/td&gt;&lt;/tr&gt;&lt;tr&gt;&lt;td style=\"width: 50%; text-align: center; vertical-align: middle; border: none;\"&gt;4 × 0 = 0&lt;/td&gt;&lt;td style=\"width: 50%; text-align: center; vertical-align: middle; border: none;\"&gt;9 × 0 = 0&lt;/td&gt;&lt;/tr&gt;&lt;tr&gt;&lt;td style=\"width: 50%; text-align: center; vertical-align: middle; border: none;\"&gt;5 × 0 = 0&lt;/td&gt;&lt;td style=\"width: 50%; text-align: center; vertical-align: middle; border: none;\"&gt;10 × 0 = 0&lt;/td&gt;&lt;/tr&gt;&lt;/tbody&gt;&lt;/table&gt;&lt;/div&gt;",
    "seed": {
        "parameters": [
            {
                "name": "Q1",
                "label": null,
                "min": 1,
                "max": 10,
                "step": 1
            }
        ],
        "calculated": [
            {
                "name": "A1",
                "function": "0"
            }
        ],
        "uniques": true
    },
    "algorithm": {
        "name": "calculateOperation",
        "params": {
            "method": "equivLiteral",
            "keyboard": "NUMERICAL"
        }
    }
}</t>
  </si>
  <si>
    <t>M2-NyO-39a</t>
  </si>
  <si>
    <t>Realiza multiplicaciones empleando la tabla del 2</t>
  </si>
  <si>
    <t>&lt;p&gt;Une cada multiplicación con su resultado.&lt;/p&gt;</t>
  </si>
  <si>
    <t>Q1-Q3= Min=1; Max=10; Step=1</t>
  </si>
  <si>
    <t>A1 = {{Q1}} × 2#{{Q1}}*2
A2 = {{Q2}} × 2#{{Q2}}*2
A3 = {{Q3}} × 2#{{Q3}}*2</t>
  </si>
  <si>
    <t>&lt;p&gt;La tabla de multiplicar del 2 comienza así:&lt;/p&gt;&lt;div style="display: flex; flex-direction: column; align-items: center;"&gt;&lt;p&gt;0 × 2 = 0&lt;/p&gt;&lt;p&gt;1 × 2 = 2&lt;/p&gt;&lt;p&gt;2 × 2 = 4&lt;/p&gt;&lt;p&gt;...&lt;/p&gt;&lt;/div&gt;</t>
  </si>
  <si>
    <t>&lt;p&gt;La tabla de multiplicar del 2 es:&lt;/p&gt;&lt;div style="display:flex; justify-content:center;"&gt;&lt;table style="width: 50%;"&gt;&lt;tbody&gt;&lt;tr&gt;&lt;td style="width: 50%; text-align: center; vertical-align: middle; border: none;"&gt;0 × 2 = 0&lt;/td&gt;&lt;td style="width: 50%; text-align: center; vertical-align: middle; border: none;"&gt;5 × 2 = 10&lt;br&gt;&lt;/td&gt;&lt;/tr&gt;&lt;tr&gt;&lt;td style="width: 50%; text-align: center; vertical-align: middle; border: none;"&gt;1 × 2 = 2&lt;/td&gt;&lt;td style="width: 50%; text-align: center; vertical-align: middle; border: none;"&gt;6 × 2 = 12&lt;/td&gt;&lt;/tr&gt;&lt;tr&gt;&lt;td style="width: 50%; text-align: center; vertical-align: middle; border: none;"&gt;2 × 2 = 4&lt;br&gt;&lt;/td&gt;&lt;td style="width: 50%; text-align: center; vertical-align: middle; border: none;"&gt;7 × 2 = 14&lt;br&gt;&lt;/td&gt;&lt;/tr&gt;&lt;tr&gt;&lt;td style="width: 50%; text-align: center; vertical-align: middle; border: none;"&gt;3 × 2 = 6&lt;br&gt;&lt;/td&gt;&lt;td style="width: 50%; text-align: center; vertical-align: middle; border: none;"&gt;8 × 2= 16&lt;br&gt;&lt;/td&gt;&lt;/tr&gt;&lt;tr&gt;&lt;td style="width: 50%; text-align: center; vertical-align: middle; border: none;"&gt;4 × 2 = 8&lt;br&gt;&lt;/td&gt;&lt;td style="width: 50%; text-align: center; vertical-align: middle; border: none;"&gt;9 × 2= 18&lt;br&gt;&lt;/td&gt;&lt;/tr&gt;&lt;tr&gt;&lt;td colspan="2" style="width: 50%; text-align: center; vertical-align: middle; border: none;"&gt;10 × 2 = 20&lt;/td&gt;&lt;/tr&gt;&lt;/tbody&gt;&lt;/table&gt;&lt;/div&gt;</t>
  </si>
  <si>
    <t>{
    "id": "M2-NyO-39a-I-1",
    "stimulus": "&lt;p&gt;Arrastra cada resultado con su multiplicación.&lt;/p&gt;",
    "hint": "&lt;p&gt;La tabla de multiplicar del 2 comienza así:&lt;/p&gt;&lt;div style=\"display: flex; flex-direction: column; align-items: center;\"&gt;&lt;p&gt;0 × 2 = 0&lt;/p&gt;&lt;p&gt;1 × 2 = 2&lt;/p&gt;&lt;p&gt;2 × 2 = 4&lt;/p&gt;&lt;p&gt;...&lt;/p&gt;&lt;/div&gt;",
    "feedback": "&lt;p&gt;La tabla de multiplicar del 2 es:&lt;/p&gt;&lt;div style=\"display:flex; justify-content:center;\"&gt;&lt;table style=\"width: 50%;\"&gt;&lt;tbody&gt;&lt;tr&gt;&lt;td style=\"width: 50%; text-align: center; vertical-align: middle; border: none;\"&gt;0 × 2 = 0&lt;/td&gt;&lt;td style=\"width: 50%; text-align: center; vertical-align: middle; border: none;\"&gt;6 × 2 = 12&lt;/td&gt;&lt;/tr&gt;&lt;tr&gt;&lt;td style=\"width: 50%; text-align: center; vertical-align: middle; border: none;\"&gt;1 × 2 = 2&lt;/td&gt;&lt;td style=\"width: 50%; text-align: center; vertical-align: middle; border: none;\"&gt;7 × 2 = 14&lt;/td&gt;&lt;/tr&gt;&lt;tr&gt;&lt;td style=\"width: 50%; text-align: center; vertical-align: middle; border: none;\"&gt;2 × 2 = 4&lt;/td&gt;&lt;td style=\"width: 50%; text-align: center; vertical-align: middle; border: none;\"&gt;8 × 2 = 16&lt;/td&gt;&lt;/tr&gt;&lt;tr&gt;&lt;td style=\"width: 50%; text-align: center; vertical-align: middle; border: none;\"&gt;3 × 2 = 6&lt;/td&gt;&lt;td style=\"width: 50%; text-align: center; vertical-align: middle; border: none;\"&gt;9 × 2= 18&lt;/td&gt;&lt;/tr&gt;&lt;tr&gt;&lt;td style=\"width: 50%; text-align: center; vertical-align: middle; border: none;\"&gt;4 × 2 = 8&lt;/td&gt;&lt;td style=\"width: 50%; text-align: center; vertical-align: middle; border: none;\"&gt;10 × 2 = 20&lt;/td&gt;&lt;/tr&gt;&lt;tr&gt;&lt;td style=\"width: 50%; text-align: center; vertical-align: middle; border: none;\"&gt;5 × 2 = 10&lt;/td&gt;&lt;/tr&gt;&lt;/tbody&gt;&lt;/table&gt;&lt;/div&gt;",
    "seed": {
        "parameters": [
            {
                "name": "Q1",
                "label": null,
                "min": 1,
                "max": 10,
                "step": 1
            },
            {
                "name": "Q2",
                "label": null,
                "min": 1,
                "max": 10,
                "step": 1
            },
            {
                "name": "Q3",
                "label": null,
                "min": 1,
                "max": 10,
                "step": 1
            }
        ],
        "calculated": [
            {
                "name": "A1",
                "label": "{{Q1}} × 2",
                "function": "{{Q1}}*2"
            },
            {
                "name": "A2",
                "label": "{{Q2}} × 2",
                "function": "{{Q2}}*2"
            },
            {
                "name": "A3",
                "label": "{{Q3}} × 2",
                "function": "{{Q3}}*2"
            }
        ],
        "uniques": true
    },
    "algorithm": {
        "name": "linkOperationResult",
        "template": "Match list",
        "params": {
            "invert": true
        }
    }
}</t>
  </si>
  <si>
    <t>&lt;p&gt;{{Q1}} × 2 = {{A1}}&lt;/p&gt;</t>
  </si>
  <si>
    <t>A1 = {{Q1}}*2</t>
  </si>
  <si>
    <t>{
    "id": "M2-NyO-39a-E-1",
    "stimulus": "&lt;p&gt;Escribe el resultado de esta multiplicación.&lt;/p&gt;",
    "template": "&lt;p style=\"text-align: center\"&gt;{{Q1}} × 2 = {{response}}&lt;/p&gt;",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"calculated": [
            {
                "name": "A1",
                "label": "{{function}}",
                "function": "{{Q1}}*2"
            }
        ],
        "uniques": true
    },
    "algorithm": {
        "name": "calculateOperation",
        "params": {
            "method": "equivLiteral",
            "keyboard": "NUMERICAL"
        }
    }
}</t>
  </si>
  <si>
    <t>&lt;p&gt;Víctor debe cambiar todas las ruedas de {{Q1}} bicicletas. ¿Cuántas ruedas cambiará?&lt;/p&gt;</t>
  </si>
  <si>
    <t>&lt;p&gt;{{A1}} ruedas.&lt;/p&gt;</t>
  </si>
  <si>
    <t>{
    "id": "M2-NyO-39a-A-1",
    "stimulus": "&lt;p&gt;Un cocinero decora con 2 guindas todas sus tartas. ¿Cuántas guindas pondrá en {{Q1}} tartas?&lt;/p&gt;",
    "template": "&lt;p&gt;Usará {{response}} guindas.&lt;/p&gt;",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</si>
  <si>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&lt;p&gt;Jaime usa su móvil durante dos horas al dia. ¿Cuántas horas utiliza el móvil en {{Q1}} días?&lt;/p&gt;</t>
  </si>
  <si>
    <t>&lt;p&gt;{{A1}} horas.&lt;/p&gt;</t>
  </si>
  <si>
    <t>{
    "id": "M2-NyO-39a-A-2",
    "stimulus": "&lt;p&gt;Jaime ensaya con su guitarra 2 horas al dia. ¿Cuántas horas practicará en {{Q1}} días?&lt;/p&gt;",
    "template": "&lt;p&gt;Ensayará {{response}} horas.&lt;/p&gt;",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</si>
  <si>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&lt;p&gt;María quiere regalar a cada uno de sus nietos dos muñecos de tela hechos a mano. Si María tiene {{Q1}} nietos, ¿cuántos muñecos tendrá que hacer?&lt;/p&gt;</t>
  </si>
  <si>
    <t>&lt;p&gt;{{A1}} muñecos.&lt;/p&gt;</t>
  </si>
  <si>
    <t>{
    "id": "M2-NyO-39a-A-3",
    "stimulus": "&lt;p&gt;Una profesora ha repartido rotuladores a {{Q1}} alumnos, 2 para cada uno. ¿Cuántos rotuladores son en total?&lt;/p&gt;",
    "template": "&lt;p&gt;Ha dado {{response}} rotuladores.&lt;/p&gt;",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</si>
  <si>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M2-NyO-40a</t>
  </si>
  <si>
    <t>Realiza multiplicaciones empleando la tabla del 4</t>
  </si>
  <si>
    <t>&lt;p&gt;Selecciona si las siguientes multiplicaciones son correctas o incorrectas.&lt;/p&gt;</t>
  </si>
  <si>
    <t>True or False
*: countCorrect=2
*: countIncorrect=1
*: options=Correcto,Incorrecto</t>
  </si>
  <si>
    <t>T1={{Q1}}*4
T2={{Q2}}*4
T3={{Q3}}*4
A1={{Q1}} × 4 = {{T1}}#*
A2={{Q2}} × 4 = {{T2}}#*
A3={{Q3}} × 4 = {{T3}}#*
A4={{Q1}} × 4 = {{T3}}#
A5={{Q2}} × 4 = {{T1}}#
A6={{Q3}} × 4 = {{T2}}#</t>
  </si>
  <si>
    <t>&lt;p&gt;La tabla de multiplicar del 4 comienza así:&lt;/p&gt;&lt;div style="display: flex; flex-direction: column; align-items: center;"&gt;&lt;p&gt;0 × 4 = 0&lt;/p&gt;&lt;p&gt;1 × 4 = 4&lt;/p&gt;&lt;p&gt;2 × 4 = 8&lt;/p&gt;&lt;p&gt;...&lt;/p&gt;&lt;/div&gt;</t>
  </si>
  <si>
    <t>&lt;p&gt;La tabla de multiplicar del 4 es:&lt;/p&gt;&lt;div style="display:flex; justify-content:center;"&gt;&lt;table style="width: 50%;"&gt;&lt;tbody&gt;&lt;tr&gt;&lt;td style="width: 50%; text-align: center; vertical-align: middle; border: none;"&gt;0 × 4 = 0&lt;/td&gt;&lt;td style="width: 50%; text-align: center; vertical-align: middle; border: none;"&gt;5 × 4 = 20&lt;br&gt;&lt;/td&gt;&lt;/tr&gt;&lt;tr&gt;&lt;td style="width: 50%; text-align: center; vertical-align: middle; border: none;"&gt;1 × 4 = 4&lt;/td&gt;&lt;td style="width: 50%; text-align: center; vertical-align: middle; border: none;"&gt;6 × 4 = 24&lt;/td&gt;&lt;/tr&gt;&lt;tr&gt;&lt;td style="width: 50%; text-align: center; vertical-align: middle; border: none;"&gt;2 × 4 = 8&lt;br&gt;&lt;/td&gt;&lt;td style="width: 50%; text-align: center; vertical-align: middle; border: none;"&gt;7 × 4 = 28&lt;br&gt;&lt;/td&gt;&lt;/tr&gt;&lt;tr&gt;&lt;td style="width: 50%; text-align: center; vertical-align: middle; border: none;"&gt;3 × 4 = 12&lt;br&gt;&lt;/td&gt;&lt;td style="width: 50%; text-align: center; vertical-align: middle; border: none;"&gt;8 × 4 = 32&lt;br&gt;&lt;/td&gt;&lt;/tr&gt;&lt;tr&gt;&lt;td style="width: 50%; text-align: center; vertical-align: middle; border: none;"&gt;4 × 4 = 16&lt;br&gt;&lt;/td&gt;&lt;td style="width: 50%; text-align: center; vertical-align: middle; border: none;"&gt;9 × 4 = 36&lt;br&gt;&lt;/td&gt;&lt;/tr&gt;&lt;tr&gt;&lt;td colspan="2" style="width: 50%; text-align: center; vertical-align: middle; border: none;"&gt;10 × 4 = 40&lt;/td&gt;&lt;/tr&gt;&lt;/tbody&gt;&lt;/table&gt;&lt;/div&gt;</t>
  </si>
  <si>
    <t>{
    "id": "M2-NyO-40a-I-1",
    "stimulus": "&lt;p&gt;Selecciona si las siguientes multiplicaciones son correctas o incorrectas.&lt;/p&gt;",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"name": "Q4",
                "label": null,
                "min": 1,
                "max": 10,
                "step": 1
            }
        ],
        "calculated": [
            {
                "name": "T1",
                "label": "{{function}}",
                "function": "{{Q3}}*4",
                "temp": "true"
            },
            {
                "name": "A1",
                "label": "{{Q1}} × 4 = {{function}}",
                "function": "{{Q1}}*4"
            },
            {
                "name": "A2",
                "label": "{{Q2}} × 4 = {{function}}",
                "function": "{{Q2}}*4"
            },
            {
                "name": "A4",
                "label": "{{Q3}} × 4 = {{function}}",
                "incorrect": true,
                "function": "{{Q4}}*4",
                "feedback": "&lt;p&gt;El resultado correcto es:&lt;/p&gt;&lt;p style=\"text-align: center\"&gt;{{Q3}} × 4 = {{T1}}&lt;/p&gt;"
            }
        ],
        "uniques": true
    },
    "algorithm": {
        "name": "trueFalse",
        "template": "Choice matrix – inline",
        "params": {
            "countCorrect": 2,
            "countIncorrect": 1,
            "showCheckIcon": false,
            "options": [
                "Correcto",
                "Incorrecto"
            ]
        }
    }
}</t>
  </si>
  <si>
    <t>&lt;p&gt;Arrastra el resultado de esta multiplicación.&lt;/p&gt;</t>
  </si>
  <si>
    <t>&lt;p&gt;{{Q1}} × 4 = {{A1}}&lt;/p&gt;</t>
  </si>
  <si>
    <t>A1 = {{Q1}}*4*
A2 = {{Q2}}*4*
A3 = {{Q3}}*4*</t>
  </si>
  <si>
    <t>{
    "id": "M2-NyO-40a-E-1",
    "stimulus": "&lt;p&gt;Arrastra el resultado de esta multiplicación.&lt;/p&gt;",
    "template": "&lt;p style=\"text-align: center\"&gt;{{Q1}} × 4 = {{response}}&lt;/p&gt;",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"A1",
                "label": "{{function}}",
                "function": "{{Q1}}*4"
            },
            {
                "name": "A2",
                "label": "{{function}}",
                "function": "{{Q2}}*4",
                "incorrect": true
            },
            {
                "name": "A3",
                "label": "{{function}}",
                "function": "{{Q3}}*4",
                "incorrect": true
            }
        ],
        "uniques": true
    },
    "algorithm": {
        "name": "calculateOperation",
        "template": "Cloze with drag &amp; drop"
    }
}</t>
  </si>
  <si>
    <t>&lt;p&gt;Para un candelabro se necesitan cuatro velas. Si se quiere encender {{Q1}} candelabros, ¿cuántas velas se necesitan?&lt;/p&gt;</t>
  </si>
  <si>
    <t>&lt;p&gt;{{A1}} velas.&lt;/p&gt;</t>
  </si>
  <si>
    <t>A1 = {{Q1}}*4</t>
  </si>
  <si>
    <t>{
    "id": "M2-NyO-40a-A-1",
    "stimulus": "&lt;p&gt;Martín tiene {{Q1}} candelabros, cada uno con 4 velas. Para usarlos todos, ¿cuántas velas se tienen que encender?&lt;/p&gt;",
    "template": "&lt;p&gt;Se encienden {{response}} velas.&lt;/p&gt;",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</si>
  <si>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&lt;p&gt;En la escuela de Sara hay {{Q1}} aulas y en cada aula hay cuatro ventanas. ¿Cuántas ventanas hay en total?&lt;/p&gt;</t>
  </si>
  <si>
    <t>&lt;p&gt;{{A1}} ventanas.&lt;/p&gt;</t>
  </si>
  <si>
    <t>{
    "id": "M2-NyO-40a-A-2",
    "stimulus": "&lt;p&gt;En la escuela de Sara hay {{Q1}} aulas, cada una con 4 ventanas. ¿Cuántas ventanas tiene ese edificio en total?&lt;/p&gt;",
    "template": "&lt;p&gt;{{response}} ventanas.&lt;/p&gt;",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</si>
  <si>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&lt;p&gt;Un paquete de bolígrafos contiene cuatro unidades. ¿Cuántos bolígrafos hay en {{Q1}} paquetes?&lt;/p&gt;</t>
  </si>
  <si>
    <t>&lt;p&gt;{{A1}} bolígrafos.&lt;/p&gt;</t>
  </si>
  <si>
    <t>{
    "id": "M2-NyO-40a-A-3",
    "stimulus": "&lt;p&gt;Unos bolígrafos se venden en paquetes con 4 unidades en cada uno. ¿Cuántos habrá en {{Q1}} paquetes?&lt;/p&gt;",
    "template": "&lt;p&gt;Habrá {{response}} bolígrafos.&lt;/p&gt;",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</si>
  <si>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M2-NyO-41a</t>
  </si>
  <si>
    <t>Realiza multiplicaciones empleando la tabla del 3</t>
  </si>
  <si>
    <t>A1={{Q1}} × 3 =#{{Q1}}*3
A2={{Q2}} × 3 =#{{Q2}}*3
A3={{Q3}} × 3 =#{{Q3}}*3</t>
  </si>
  <si>
    <t>&lt;p&gt;La tabla de multiplicar del 3 comienza así:&lt;/p&gt;&lt;div style="display: flex; flex-direction: column; align-items: center;"&gt;&lt;p&gt;0 × 3 = 0&lt;/p&gt;&lt;p&gt;1 × 3 = 3&lt;/p&gt;&lt;p&gt;2 × 3 = 6&lt;/p&gt;&lt;p&gt;...&lt;/p&gt;&lt;/div&gt;</t>
  </si>
  <si>
    <t>&lt;p&gt;La tabla de multiplicar del 3 es:&lt;/p&gt;&lt;div style="display:flex; justify-content:center;"&gt;&lt;table style="width: 50%;"&gt;&lt;tbody&gt;&lt;tr&gt;&lt;td style="width: 50%; text-align: center; vertical-align: middle; border: none;"&gt;0 × 3 = 0&lt;/td&gt;&lt;td style="width: 50%; text-align: center; vertical-align: middle; border: none;"&gt;5 × 3 = 15&lt;br&gt;&lt;/td&gt;&lt;/tr&gt;&lt;tr&gt;&lt;td style="width: 50%; text-align: center; vertical-align: middle; border: none;"&gt;1 × 3 = 3&lt;/td&gt;&lt;td style="width: 50%; text-align: center; vertical-align: middle; border: none;"&gt;6 × 3 = 18&lt;/td&gt;&lt;/tr&gt;&lt;tr&gt;&lt;td style="width: 50%; text-align: center; vertical-align: middle; border: none;"&gt;2 × 3 = 6&lt;br&gt;&lt;/td&gt;&lt;td style="width: 50%; text-align: center; vertical-align: middle; border: none;"&gt;7 × 3 = 21&lt;br&gt;&lt;/td&gt;&lt;/tr&gt;&lt;tr&gt;&lt;td style="width: 50%; text-align: center; vertical-align: middle; border: none;"&gt;3 × 3 = 9&lt;br&gt;&lt;/td&gt;&lt;td style="width: 50%; text-align: center; vertical-align: middle; border: none;"&gt;8 × 3 = 24&lt;br&gt;&lt;/td&gt;&lt;/tr&gt;&lt;tr&gt;&lt;td style="width: 50%; text-align: center; vertical-align: middle; border: none;"&gt;4 × 3 = 12&lt;br&gt;&lt;/td&gt;&lt;td style="width: 50%; text-align: center; vertical-align: middle; border: none;"&gt;9 × 3 = 27&lt;br&gt;&lt;/td&gt;&lt;/tr&gt;&lt;tr&gt;&lt;td colspan="2" style="width: 50%; text-align: center; vertical-align: middle; border: none;"&gt;10 × 3 = 30&lt;/td&gt;&lt;/tr&gt;&lt;/tbody&gt;&lt;/table&gt;&lt;/div&gt;</t>
  </si>
  <si>
    <t>{
    "id": "M2-NyO-41a-I-1",
    "stimulus": "&lt;p&gt;Arrastra cada resultado con su multiplicación.&lt;/p&gt;",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"{{Q1}} × 3",
                "function": "{{Q1}}*3"
            },
            {
                "name": "A2",
                "label": "{{Q2}} × 3",
                "function": "{{Q2}}*3"
            },
            {
                "name": "A3",
                "label": "{{Q3}} × 3",
                "function": "{{Q3}}*3"
            }
        ],
        "uniques": true
    },
    "algorithm": {
        "name": "linkOperationResult",
        "template": "Match list",
        "params": {
            "invert": true
        }
    }
}</t>
  </si>
  <si>
    <t>&lt;p&gt;¿Cuál es el resultado de esta multiplicación? Arrastrálo.&lt;/p&gt;</t>
  </si>
  <si>
    <t>&lt;p&gt;{{Q1}} × 3 = {{A1}}&lt;/p&gt;</t>
  </si>
  <si>
    <t>A1 = {{Q1}}*3*
A2 = {{Q2}}*3*
A3 = {{Q3}}*3*</t>
  </si>
  <si>
    <t>{
    "id": "M2-NyO-41a-E-1",
    "stimulus": "&lt;p&gt;¿Cuál es el resultado de esta multiplicación? Arrastrálo.&lt;/p&gt;",
    "template": "&lt;p style=\"text-align: center\"&gt;{{Q1}} × 3 = {{response}}&lt;/p&gt;",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"{{function}}",
                "function": "{{Q1}}*3"
            },
            {
                "name": "A2",
                "label": "{{function}}",
                "function": "{{Q2}}*3"
            },
            {
                "name": "A3",
                "label": "{{function}}",
                "function": "{{Q3}}*3"
            }
        ],
        "uniques": true
    },
    "algorithm": {
        "name": "calculateOperation",
        "template": "Cloze with drag &amp; drop"
    }
}</t>
  </si>
  <si>
    <t>&lt;p&gt;En una merienda se han servido 3 magdalenas por bandeja. ¿Cuántas magdalenas se servirán en {{Q1}} bandejas?&lt;/p&gt;</t>
  </si>
  <si>
    <t>&lt;p&gt;{{A1}} magdalenas.&lt;/p&gt;</t>
  </si>
  <si>
    <t>Q1= Min=2 ; Max=10; Step=1</t>
  </si>
  <si>
    <t>A1= {{Q1}}*3</t>
  </si>
  <si>
    <t>{
    "id": "M2-NyO-41a-A-1",
    "stimulus": "&lt;p&gt;Una pastelería empaqueta 3 magdalenas en cada bolsa. ¿Cuántas habrá en {{Q1}} bolsas?&lt;/p&gt;",
    "template": "&lt;p&gt;Habrá {{response}} magdalenas.&lt;/p&gt;",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</si>
  <si>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&lt;p&gt;Ricardo guarda sus cromos en sobres. Si en cada sobre guarda 3 cromos y tiene {{Q1}} sobres, ¿cuántos cromos tiene en total?&lt;/p&gt;</t>
  </si>
  <si>
    <t>{
    "id": "M2-NyO-41a-A-2",
    "stimulus": "&lt;p&gt;Unos cromos de dibujos animados se venden en sobres con 3 cromos en cada uno. ¿Cuántos habrá en {{Q1}} sobres?&lt;/p&gt;",
    "template": "&lt;p&gt;Tendrán {{response}} cromos.&lt;/p&gt;",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</si>
  <si>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&lt;p&gt;En una tienda se regalan 3 juegos por cada consola vendida. Si han vendido {{Q1}} consolas, ¿cuántos juegos se han regalado?&lt;/p&gt;</t>
  </si>
  <si>
    <t>&lt;p&gt;{{A1}} juegos.&lt;/p&gt;</t>
  </si>
  <si>
    <t>{
    "id": "M2-NyO-41a-A-3",
    "stimulus": "&lt;p&gt;En una tienda regalan 3 juegos cuando venden una consola. Con {{Q1}} consolas, ¿cuántos juegos regalarán?&lt;/p&gt;",
    "template": "&lt;p&gt;Regalan {{response}} juegos.&lt;/p&gt;",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</si>
  <si>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M2-NyO-42a</t>
  </si>
  <si>
    <t>Realiza multiplicaciones empleando la tabla del 6</t>
  </si>
  <si>
    <t>&lt;p&gt;Escoge el resultado correcto de esta multiplicación:&lt;/p&gt;</t>
  </si>
  <si>
    <t>&lt;p&gt;{{Q1}} × 6 = {{A1}}&lt;/p&gt;</t>
  </si>
  <si>
    <t>group1=
A1= {{Q1}}*6*
A2= {{Q2}}*6
A3= {{Q3}}*6</t>
  </si>
  <si>
    <t>&lt;p&gt;La tabla de multiplicar del 6 comienza así:&lt;/p&gt;&lt;div style="display: flex; flex-direction: column; align-items: center;"&gt;&lt;p&gt;0 × 6 = 0&lt;/p&gt;&lt;p&gt;1 × 6 = 6&lt;/p&gt;&lt;p&gt;2 × 6 = 12&lt;/p&gt;&lt;p&gt;...&lt;/p&gt;&lt;/div&gt;</t>
  </si>
  <si>
    <t>&lt;p&gt;La tabla de multiplicar del 6 es:&lt;/p&gt;&lt;div style="display:flex; justify-content:center;"&gt;&lt;table style="width: 50%;"&gt;&lt;tbody&gt;&lt;tr&gt;&lt;td style="width: 50%; text-align: center; vertical-align: middle; border: none;"&gt;0 × 6 = 0&lt;/td&gt;&lt;td style="width: 50%; text-align: center; vertical-align: middle; border: none;"&gt;5 × 6 = 30&lt;br&gt;&lt;/td&gt;&lt;/tr&gt;&lt;tr&gt;&lt;td style="width: 50%; text-align: center; vertical-align: middle; border: none;"&gt;1 × 6 = 6&lt;/td&gt;&lt;td style="width: 50%; text-align: center; vertical-align: middle; border: none;"&gt;6 × 6 = 36&lt;/td&gt;&lt;/tr&gt;&lt;tr&gt;&lt;td style="width: 50%; text-align: center; vertical-align: middle; border: none;"&gt;2 × 6 = 12&lt;br&gt;&lt;/td&gt;&lt;td style="width: 50%; text-align: center; vertical-align: middle; border: none;"&gt;7 × 6 = 42&lt;br&gt;&lt;/td&gt;&lt;/tr&gt;&lt;tr&gt;&lt;td style="width: 50%; text-align: center; vertical-align: middle; border: none;"&gt;3 × 6 = 18&lt;br&gt;&lt;/td&gt;&lt;td style="width: 50%; text-align: center; vertical-align: middle; border: none;"&gt;8 × 6 = 48&lt;br&gt;&lt;/td&gt;&lt;/tr&gt;&lt;tr&gt;&lt;td style="width: 50%; text-align: center; vertical-align: middle; border: none;"&gt;4 × 6 = 24&lt;br&gt;&lt;/td&gt;&lt;td style="width: 50%; text-align: center; vertical-align: middle; border: none;"&gt;9 × 6 = 54&lt;br&gt;&lt;/td&gt;&lt;/tr&gt;&lt;tr&gt;&lt;td colspan="2" style="width: 50%; text-align: center; vertical-align: middle; border: none;"&gt;10 × 6 = 60&lt;/td&gt;&lt;/tr&gt;&lt;/tbody&gt;&lt;/table&gt;&lt;/div&gt;</t>
  </si>
  <si>
    <t>{
    "id": "M2-NyO-42a-I-1",
    "stimulus": "&lt;p&gt;Escoge el resultado correcto de esta multiplicación:&lt;/p&gt;",
    "template": "&lt;p style=\"text-align: center\"&gt;{{Q1}} × 6 = {{response}}&lt;/p&gt;",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1,
                "max": 10,
                "step": 1
            },
            {
                "name": "Q2",
                "label": null,
                "min": 1,
                "max": 10,
                "step": 1
            },
            {
                "name": "Q3",
                "label": null,
                "min": 1,
                "max": 10,
                "step": 1
            }
        ],
        "calculated": [
            {
                "name": "A1",
                "label": "{{function}}",
                "function": "{{Q1}}*6",
                "group": 1
            },
            {
                "name": "A2",
                "label": "{{function}}",
                "function": "{{Q2}}*6",
                "incorrect": true,
                "group": 1
            },
            {
                "name": "A3",
                "label": "{{function}}",
                "function": "{{Q3}}*6",
                "incorrect": true,
                "group": 1
            }
        ],
        "uniques": true
    },
    "algorithm": {
        "name": "groupResponses",
        "template": "Cloze with drop down"
    }
}</t>
  </si>
  <si>
    <t>A1 = {{Q1}}*6</t>
  </si>
  <si>
    <t>{
    "id": "M2-NyO-42a-E-1",
    "stimulus": "&lt;p&gt;Escribe el resultado de esta multiplicación.&lt;/p&gt;",
    "template": "&lt;p style=\"text-align: center\"&gt;{{Q1}} × 6 = {{response}}&lt;/p&gt;",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1,
                "max": 10,
                "step": 1
            }
        ],
        "calculated": [
            {
                "name": "A1",
                "label": "{{function}}",
                "function": "{{Q1}}*6"
            }
        ],
        "uniques": true
    },
    "algorithm": {
        "name": "calculateOperation",
        "params": {
            "method": "equivLiteral",
            "keyboard": "NUMERICAL"
        }
    }
}</t>
  </si>
  <si>
    <t>&lt;p&gt;Una caja tiene seis pelotas de tenis. ¿Cuántas pelotas habrá en {{Q1}} cajas?&lt;/p&gt;</t>
  </si>
  <si>
    <t>&lt;p&gt;Habrá {{A1}} pelotas.&lt;/p&gt;</t>
  </si>
  <si>
    <t>A1= {{Q1}}*6</t>
  </si>
  <si>
    <t>{
    "id": "M2-NyO-42a-A-1",
    "stimulus": "&lt;p&gt;Durante el recreo, un profesor ha agrupado a los alumnos en grupos de 6 para un juego. Si son {{Q1}} grupos, ¿cuántos alumnos van a jugar?&lt;/p&gt;",
    "template": "&lt;p&gt;Van a ser {{response}} alumnos.&lt;/p&gt;",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t>
  </si>
  <si>
    <t>&lt;p&gt;En el supermercado venden bolsas con seis naranjas. Si Fernando ha comprado {{Q1}} bolsas, ¿cuántas naranjas compró?&lt;/p&gt;</t>
  </si>
  <si>
    <t>&lt;p&gt;Compró {{A1}} naranjas.&lt;/p&gt;</t>
  </si>
  <si>
    <t>{
    "id": "M2-NyO-42a-A-2",
    "stimulus": "&lt;p&gt;Un grupo de música necesita 6 semanas para componer un disco. ¿Cuántas necesitan para {{Q1}} discos?&lt;/p&gt;",
    "template": "&lt;p&gt;Tardarán {{response}} semanas.&lt;/p&gt;",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t>
  </si>
  <si>
    <t>&lt;p&gt;Los huevos vienen en cartones de seis unidades. Valeria compró {{Q1}} cartones. ¿Cuántos huevos compró?&lt;/p&gt;</t>
  </si>
  <si>
    <t>&lt;p&gt;Compró {{A1}} huevos.&lt;/p&gt;</t>
  </si>
  <si>
    <t>{
    "id": "M2-NyO-42a-A-3",
    "stimulus": "&lt;p&gt;Una tienda vende huevos en cartones de 6 unidades. ¿Cuántos habrá en {{Q1}} cartones?&lt;/p&gt;",
    "template": "&lt;p&gt;Tendrán {{response}} huevos.&lt;/p&gt;",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t>
  </si>
  <si>
    <t>M2-NyO-43a</t>
  </si>
  <si>
    <t>Realiza multiplicaciones empleando la tabla del 7</t>
  </si>
  <si>
    <t>&lt;p&gt;Une cada operación con su resultado.&lt;/p&gt;</t>
  </si>
  <si>
    <t>A1= {{Q1}} × 7 =#{{Q1}}*7
A2= {{Q2}} × 7 =#{{Q2}}*7
A3= {{Q3}} × 7 =#{{Q3}}*7</t>
  </si>
  <si>
    <t>&lt;p&gt;La tabla de multiplicar del 7 comienza así:&lt;/p&gt;&lt;div style="display: flex; flex-direction: column; align-items: center;"&gt;&lt;p&gt;0 × 7 = 0&lt;/p&gt;&lt;p&gt;1 × 7 = 7&lt;/p&gt;&lt;p&gt;2 × 7 = 14&lt;/p&gt;&lt;p&gt;...&lt;/p&gt;&lt;/div&gt;</t>
  </si>
  <si>
    <t>&lt;p&gt;La tabla de multiplicar del 7 es:&lt;/p&gt;&lt;div style="display:flex; justify-content:center;"&gt;&lt;table style="width: 50%;"&gt;&lt;tbody&gt;&lt;tr&gt;&lt;td style="width: 50%; text-align: center; vertical-align: middle; border: none;"&gt;0 × 7 = 0&lt;/td&gt;&lt;td style="width: 50%; text-align: center; vertical-align: middle; border: none;"&gt;5 × 7 = 35&lt;br&gt;&lt;/td&gt;&lt;/tr&gt;&lt;tr&gt;&lt;td style="width: 50%; text-align: center; vertical-align: middle; border: none;"&gt;1 × 7 = 7&lt;/td&gt;&lt;td style="width: 50%; text-align: center; vertical-align: middle; border: none;"&gt;6 × 7 = 42&lt;/td&gt;&lt;/tr&gt;&lt;tr&gt;&lt;td style="width: 50%; text-align: center; vertical-align: middle; border: none;"&gt;2 × 7 = 14&lt;br&gt;&lt;/td&gt;&lt;td style="width: 50%; text-align: center; vertical-align: middle; border: none;"&gt;7 × 7 = 49&lt;br&gt;&lt;/td&gt;&lt;/tr&gt;&lt;tr&gt;&lt;td style="width: 50%; text-align: center; vertical-align: middle; border: none;"&gt;3 × 7 = 21&lt;br&gt;&lt;/td&gt;&lt;td style="width: 50%; text-align: center; vertical-align: middle; border: none;"&gt;8 × 7 = 56&lt;br&gt;&lt;/td&gt;&lt;/tr&gt;&lt;tr&gt;&lt;td style="width: 50%; text-align: center; vertical-align: middle; border: none;"&gt;4 × 7 = 28&lt;br&gt;&lt;/td&gt;&lt;td style="width: 50%; text-align: center; vertical-align: middle; border: none;"&gt;9 × 7 = 63&lt;br&gt;&lt;/td&gt;&lt;/tr&gt;&lt;tr&gt;&lt;td colspan="2" style="width: 50%; text-align: center; vertical-align: middle; border: none;"&gt;10 × 7 = 70&lt;/td&gt;&lt;/tr&gt;&lt;/tbody&gt;&lt;/table&gt;&lt;/div&gt;</t>
  </si>
  <si>
    <t>{
    "id": "M2-NyO-43a-I-1",
    "stimulus": "&lt;p&gt;Arrastra cada resultado con su multiplicación.&lt;/p&gt;",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1,
                "max": 10,
                "step": 1
            },
            {
                "name": "Q2",
                "label": null,
                "min": 1,
                "max": 10,
                "step": 1
            },
            {
                "name": "Q3",
                "label": null,
                "min": 1,
                "max": 10,
                "step": 1
            }
        ],
        "calculated": [
            {
                "name": "A1",
                "label": "{{Q1}} × 7",
                "function": "{{Q1}}*7"
            },
            {
                "name": "A2",
                "label": "{{Q2}} × 7",
                "function": "{{Q2}}*7"
            },
            {
                "name": "A3",
                "label": "{{Q3}} × 7",
                "function": "{{Q3}}*7"
            }
        ],
        "uniques": true
    },
    "algorithm": {
        "name": "linkOperationResult",
        "template": "Match list",
        "params": {
            "invert": true
        }
    }
}</t>
  </si>
  <si>
    <t>&lt;p&gt;{{Q1}} × 7 = {{A1}}&lt;/p&gt;</t>
  </si>
  <si>
    <t>A1 = {{Q1}}*7</t>
  </si>
  <si>
    <t>{
    "id": "M2-NyO-43a-E-1",
    "stimulus": "&lt;p&gt;Escribe el resultado de esta multiplicación.&lt;/p&gt;",
    "template": "&lt;p style=\"text-align: center\"&gt;{{Q1}} × 7 = {{response}}&lt;/p&gt;",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1,
                "max": 10,
                "step": 1
            }
        ],
        "calculated": [
            {
                "name": "A1",
                "label": "{{function}}",
                "function": "{{Q1}}*7"
            }
        ],
        "uniques": true
    },
    "algorithm": {
        "name": "calculateOperation",
        "params": {
            "method": "equivLiteral",
            "keyboard": "NUMERICAL"
        }
    }
}</t>
  </si>
  <si>
    <t>&lt;p&gt;El padre de Camila viaja en autobús {{Q1}} veces por día. ¿Cuántas veces viaja en total durante los siete días de la semana?&lt;/p&gt;</t>
  </si>
  <si>
    <t>&lt;p&gt;Viaja {{A1}} veces.&lt;/p&gt;</t>
  </si>
  <si>
    <t>Q1= List=2,4,6,8</t>
  </si>
  <si>
    <t>A1= {{Q1}}*7</t>
  </si>
  <si>
    <t>{
    "id": "M2-NyO-43a-A-1",
    "stimulus": "&lt;p&gt;En un edificio cada tramo de escaleras tiene 7 escalones. ¿Cuántos escalones hay en los primeros {{Q1}} tramos?&lt;/p&gt;",
    "template": "&lt;p&gt;Hay {{response}} escalones.&lt;/p&gt;",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t>
  </si>
  <si>
    <t>&lt;p&gt;Marcos está enfermo y necesita tomar su temperatura {{Q1}} veces al día, durante 7 días. ¿Cuántas veces se tiene que tomar la temperatura?&lt;/p&gt;</t>
  </si>
  <si>
    <t>&lt;p&gt;Se toma la temperatura {{A1}} veces. &lt;/p&gt;</t>
  </si>
  <si>
    <t>Q1= List=2,3,4,5,6</t>
  </si>
  <si>
    <t>{
    "id": "M2-NyO-43a-A-2",
    "stimulus": "&lt;p&gt;Como Marcos está enfermo, tiene que tomarse la temperatura 7 veces al día. ¿Cuántas veces se la habrá tomado al cabo de {{Q1}} días?&lt;/p&gt;",
    "template": "&lt;p&gt;Un total de {{response}} veces. &lt;/p&gt;",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t>
  </si>
  <si>
    <t>&lt;p&gt;En cada caja de lápices hay {{Q1}} colores diferentes. ¿Cuántos colores se pueden contar en 7 de esas cajas?&lt;/p&gt;</t>
  </si>
  <si>
    <t>&lt;p&gt;Se pueden contar {{A1}} colores.&lt;/p&gt;</t>
  </si>
  <si>
    <t>Q1= Min = 4; Max = 10; Step = 1</t>
  </si>
  <si>
    <t>{
    "id": "M2-NyO-43a-A-3",
    "stimulus": "&lt;p&gt;Las cajas de lápices de una marca contienen 7 lápices cada una. ¿Cuántos habrá en {{Q1}} cajas?&lt;/p&gt;",
    "template": "&lt;p&gt;Tendrán {{response}} lápices.&lt;/p&gt;",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t>
  </si>
  <si>
    <t>M2-NyO-44a</t>
  </si>
  <si>
    <t>Realiza multiplicaciones empleando la tabla del 8</t>
  </si>
  <si>
    <t>&lt;p&gt;Señala la operación correcta.&lt;/p&gt;</t>
  </si>
  <si>
    <t>T1= {{Q1}}*8
T2= {{Q2}}*8
T3= {{Q3}}*8
A1={{Q1}} × 8 = {{T1}}#*
A2={{Q2}} × 8 = {{T2}}#*
A3={{Q3}} × 8 = {{T3}}#*
A4={{Q1}} × 8 = {{T2}}#
A5={{Q2}} × 8 = {{T3}}#
A6={{Q3}} × 8 = {{T1}}#</t>
  </si>
  <si>
    <t>&lt;p&gt;La tabla de multiplicar del 8 comienza así:&lt;/p&gt;&lt;div style="display: flex; flex-direction: column; align-items: center;"&gt;&lt;p&gt;0 × 8 = 0&lt;/p&gt;&lt;p&gt;1 × 8 = 8&lt;/p&gt;&lt;p&gt;2 × 8 = 16&lt;/p&gt;&lt;p&gt;...&lt;/p&gt;&lt;/div&gt;</t>
  </si>
  <si>
    <t>&lt;p&gt;La tabla de multiplicar del 8 es:&lt;/p&gt;&lt;div style="display:flex; justify-content:center;"&gt;&lt;table style="width: 50%;"&gt;&lt;tbody&gt;&lt;tr&gt;&lt;td style="width: 50%; text-align: center; vertical-align: middle; border: none;"&gt;0 × 8 = 0&lt;/td&gt;&lt;td style="width: 50%; text-align: center; vertical-align: middle; border: none;"&gt;5 × 8 = 40&lt;br&gt;&lt;/td&gt;&lt;/tr&gt;&lt;tr&gt;&lt;td style="width: 50%; text-align: center; vertical-align: middle; border: none;"&gt;1 × 8 = 8&lt;/td&gt;&lt;td style="width: 50%; text-align: center; vertical-align: middle; border: none;"&gt;6 × 8 = 48&lt;/td&gt;&lt;/tr&gt;&lt;tr&gt;&lt;td style="width: 50%; text-align: center; vertical-align: middle; border: none;"&gt;2 × 8 = 16&lt;br&gt;&lt;/td&gt;&lt;td style="width: 50%; text-align: center; vertical-align: middle; border: none;"&gt;7 × 8 = 56&lt;br&gt;&lt;/td&gt;&lt;/tr&gt;&lt;tr&gt;&lt;td style="width: 50%; text-align: center; vertical-align: middle; border: none;"&gt;3 × 8 = 24&lt;br&gt;&lt;/td&gt;&lt;td style="width: 50%; text-align: center; vertical-align: middle; border: none;"&gt;8 × 8 = 64&lt;br&gt;&lt;/td&gt;&lt;/tr&gt;&lt;tr&gt;&lt;td style="width: 50%; text-align: center; vertical-align: middle; border: none;"&gt;4 × 8 = 32&lt;br&gt;&lt;/td&gt;&lt;td style="width: 50%; text-align: center; vertical-align: middle; border: none;"&gt;9 × 8 = 72&lt;br&gt;&lt;/td&gt;&lt;/tr&gt;&lt;tr&gt;&lt;td colspan="2" style="width: 50%; text-align: center; vertical-align: middle; border: none;"&gt;10 × 8 = 80&lt;/td&gt;&lt;/tr&gt;&lt;/tbody&gt;&lt;/table&gt;&lt;/div&gt;</t>
  </si>
  <si>
    <t>{
    "id": "M2-NyO-44a-I-1",
    "stimulus": "&lt;p&gt;Haz clic en la operación correcta.&lt;/p&gt;",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1,
                "max": 10,
                "step": 1
            },
            {
                "name": "Q2",
                "label": null,
                "min": 1,
                "max": 10,
                "step": 1
            },
            {
                "name": "Q3",
                "label": null,
                "min": 1,
                "max": 10,
                "step": 1
            },
            {
                "name": "Q4",
                "label": null,
                "min": 1,
                "max": 10,
                "step": 1
            },
            {
                "name": "Q5",
                "label": null,
                "min": 1,
                "max": 10,
                "step": 1
            }
        ],
        "calculated": [
            {
                "name": "T1",
                "label": "{{function}}",
                "function": "{{Q2}}*8",
                "temp": true
            },
            {
                "name": "T2",
                "label": "{{function}}",
                "function": "{{Q4}}*8",
                "temp": true
            },
            {
                "name": "A1",
                "label": "{{Q1}} × 8 = {{function}}",
                "function": "{{Q1}}*8"
            },
            {
                "name": "A2",
                "label": "{{Q2}} × 8 = {{function}}",
                "function": "{{Q3}}*8",
                "incorrect": true,
                "feedback": "&lt;p&gt;El resultado correcto es:&lt;/p&gt;&lt;p style=\"text-align: center\"&gt;{{Q2}} × 8 = {{T1}}&lt;/p&gt;"
            },
            {
                "name": "A3",
                "label": "{{Q4}} × 8 = {{function}}",
                "function": "{{Q5}}*8",
                "incorrect": true,
                "feedback": "&lt;p&gt;El resultado correcto es:&lt;/p&gt;&lt;p style=\"text-align: center\"&gt;{{Q4}} × 8 = {{T2}}&lt;/p&gt;"
            }
        ],
        "uniques": true
    },
    "algorithm": {
        "name": "trueFalse",
        "template": "Multiple choice – standard",
        "params": {
            "countCorrect": 1,
            "countIncorrect": 2,
            "showCheckIcon": false,
            "columns": 3
        }
    }
}</t>
  </si>
  <si>
    <t>&lt;p&gt;{{Q1}} × 8 = {{A1}}&lt;/p&gt;</t>
  </si>
  <si>
    <t>A1= {{Q1}}*8</t>
  </si>
  <si>
    <t>{
    "id": "M2-NyO-44a-E-1",
    "stimulus": "&lt;p&gt;Escribe el resultado de esta multiplicación.&lt;/p&gt;",
    "template": "&lt;p style=\"text-align: center\"&gt;{{Q1}} × 8 = {{response}}&lt;/p&gt;",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1,
                "max": 10,
                "step": 1
            }
        ],
        "calculated": [
            {
                "name": "A1",
                "label": "{{function}}",
                "function": "{{Q1}}*8"
            }
        ],
        "uniques": true
    },
    "algorithm": {
        "name": "calculateOperation",
        "params": {
            "method": "equivLiteral",
            "keyboard": "NUMERICAL"
        }
    }
}</t>
  </si>
  <si>
    <t>&lt;p&gt;En un jardín se han sembrado {{Q1}} semillas en 8 macetas. ¿Cuántas semillas se han sembrado? &lt;/p&gt;</t>
  </si>
  <si>
    <t>&lt;p&gt;Se han sembrado {{A1}} semillas.&lt;/p&gt;</t>
  </si>
  <si>
    <t>Q1= List=4,5,6,7,8,9</t>
  </si>
  <si>
    <t>{
    "id": "M2-NyO-44a-A-1",
    "stimulus": "&lt;p&gt;Un jardinero ha puesto {{Q1}} semillas en cada una de sus 8 macetas. ¿Cuántas semillas son en total? &lt;/p&gt;",
    "template": "&lt;p&gt;Ha sembrado {{response}} semillas.&lt;/p&gt;",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t>
  </si>
  <si>
    <t>&lt;p&gt;En un museo se reciben {{Q1}} visitas por hora. ¿Cuántas personas visitan el museo en 8 horas? &lt;/p&gt;</t>
  </si>
  <si>
    <t>&lt;p&gt;Visitan el museo {{A1}} personas.&lt;/p&gt;</t>
  </si>
  <si>
    <t>{
    "id": "M2-NyO-44a-A-2",
    "stimulus": "&lt;p&gt;En un museo se han colgado 8 cuadros en cada una de las salas. Si tiene {{Q1}} salas, ¿cuántos cuadros hay en exposición? &lt;/p&gt;",
    "template": "&lt;p&gt;Hay {{response}} cuadros.&lt;/p&gt;",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t>
  </si>
  <si>
    <t>&lt;p&gt;Lucas tiene {{Q1}} libros de cada uno de sus 8 escritores favoritos. ¿Cuántos libros tiene?&lt;/p&gt;</t>
  </si>
  <si>
    <t>&lt;p&gt;Tiene {{A1}} libros.&lt;/p&gt;</t>
  </si>
  <si>
    <t>Q1= Min = 3; Max = 10; Step = 1</t>
  </si>
  <si>
    <t>{
    "id": "M2-NyO-44a-A-3",
    "stimulus": "&lt;p&gt;Lucas tiene {{Q1}} libros de cada uno de sus 8 escritores favoritos. ¿Cuántos libros son en total?&lt;/p&gt;",
    "template": "&lt;p&gt;Tiene {{response}} libros.&lt;/p&gt;",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t>
  </si>
  <si>
    <t>M2-NyO-45a</t>
  </si>
  <si>
    <t>Realiza multiplicaciones empleando la tabla del 9</t>
  </si>
  <si>
    <t>A1= {{Q1}} × 9 =#{{Q1}}*9
A2= {{Q2}} × 9 =#{{Q2}}*9
A3= {{Q3}} × 9 =#{{Q3}}*9</t>
  </si>
  <si>
    <t>&lt;p&gt;La tabla de multiplicar del 9 comienza así:&lt;/p&gt;&lt;div style="display: flex; flex-direction: column; align-items: center;"&gt;&lt;p&gt;0 × 9 = 0&lt;/p&gt;&lt;p&gt;1 × 9 = 9&lt;/p&gt;&lt;p&gt;2 × 9 = 18&lt;/p&gt;&lt;p&gt;...&lt;/p&gt;&lt;/div&gt;</t>
  </si>
  <si>
    <t>&lt;p&gt;La tabla de multiplicar del 9 es:&lt;/p&gt;&lt;div style="display:flex; justify-content:center;"&gt;&lt;table style="width: 50%;"&gt;&lt;tbody&gt;&lt;tr&gt;&lt;td style="width: 50%; text-align: center; vertical-align: middle; border: none;"&gt;0 × 9 = 0&lt;/td&gt;&lt;td style="width: 50%; text-align: center; vertical-align: middle; border: none;"&gt;5 × 9 = 45&lt;br&gt;&lt;/td&gt;&lt;/tr&gt;&lt;tr&gt;&lt;td style="width: 50%; text-align: center; vertical-align: middle; border: none;"&gt;1 × 9 = 9&lt;/td&gt;&lt;td style="width: 50%; text-align: center; vertical-align: middle; border: none;"&gt;6 × 9 = 54&lt;/td&gt;&lt;/tr&gt;&lt;tr&gt;&lt;td style="width: 50%; text-align: center; vertical-align: middle; border: none;"&gt;2 × 9 = 18&lt;br&gt;&lt;/td&gt;&lt;td style="width: 50%; text-align: center; vertical-align: middle; border: none;"&gt;7 × 9 = 63&lt;br&gt;&lt;/td&gt;&lt;/tr&gt;&lt;tr&gt;&lt;td style="width: 50%; text-align: center; vertical-align: middle; border: none;"&gt;3 × 9 = 27&lt;br&gt;&lt;/td&gt;&lt;td style="width: 50%; text-align: center; vertical-align: middle; border: none;"&gt;8 × 9 = 72&lt;br&gt;&lt;/td&gt;&lt;/tr&gt;&lt;tr&gt;&lt;td style="width: 50%; text-align: center; vertical-align: middle; border: none;"&gt;4 × 9 = 36&lt;br&gt;&lt;/td&gt;&lt;td style="width: 50%; text-align: center; vertical-align: middle; border: none;"&gt;9 × 9 = 81&lt;br&gt;&lt;/td&gt;&lt;/tr&gt;&lt;tr&gt;&lt;td colspan="2" style="width: 50%; text-align: center; vertical-align: middle; border: none;"&gt;10 × 9 = 90&lt;/td&gt;&lt;/tr&gt;&lt;/tbody&gt;&lt;/table&gt;&lt;/div&gt;</t>
  </si>
  <si>
    <t>{
    "id": "M2-NyO-45a-I-1",
    "stimulus": "&lt;p&gt;Arrastra cada resultado con su multiplicación.&lt;/p&gt;",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1,
                "max": 10,
                "step": 1
            },
            {
                "name": "Q2",
                "label": null,
                "min": 1,
                "max": 10,
                "step": 1
            },
            {
                "name": "Q3",
                "label": null,
                "min": 1,
                "max": 10,
                "step": 1
            }
        ],
        "calculated": [
            {
                "name": "A1",
                "label": "{{Q1}} × 9",
                "function": "{{Q1}}*9"
            },
            {
                "name": "A2",
                "label": "{{Q2}} × 9",
                "function": "{{Q2}}*9"
            },
            {
                "name": "A3",
                "label": "{{Q3}} × 9",
                "function": "{{Q3}}*9"
            }
        ],
        "uniques": true
    },
    "algorithm": {
        "name": "linkOperationResult",
        "template": "Match list",
        "params": {
            "invert": true
        }
    }
}</t>
  </si>
  <si>
    <t>&lt;p&gt;{{Q1}} × 9 = {{A1}}&lt;/p&gt;</t>
  </si>
  <si>
    <t>A1= {{Q1}}*9</t>
  </si>
  <si>
    <t>{
    "id": "M2-NyO-45a-E-1",
    "stimulus": "&lt;p&gt;Escribe el resultado de esta multiplicación.&lt;/p&gt;",
    "template": "&lt;p style=\"text-align: center\"&gt;{{Q1}} × 9 = {{response}}&lt;/p&gt;",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1,
                "max": 10,
                "step": 1
            }
        ],
        "calculated": [
            {
                "name": "A1",
                "label": "{{function}}",
                "function": "{{Q1}}*9"
            }
        ],
        "uniques": true
    },
    "algorithm": {
        "name": "calculateOperation",
        "params": {
            "method": "equivLiteral",
            "keyboard": "NUMERICAL"
        }
    }
}</t>
  </si>
  <si>
    <t>&lt;p&gt;Un cocinero coloca {{Q1}} empanadas por cada plato. ¿Cuántas empanadas coloca en 9 platos?&lt;/p&gt;</t>
  </si>
  <si>
    <t>&lt;p&gt;Coloca {{A1}} empanadas.&lt;/p&gt;</t>
  </si>
  <si>
    <t>{
    "id": "M2-NyO-45a-A-1",
    "stimulus": "&lt;p&gt;Un cocinero siempre coloca {{Q1}} empanadillas en cada plato. ¿Cuántas va a poner en 9 platos?&lt;/p&gt;",
    "template": "&lt;p&gt;Pondrá {{response}} empanadillas.&lt;/p&gt;",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t>
  </si>
  <si>
    <t>&lt;p&gt;Una tienda de animales tiene 9 peceras con {{Q1}} peces en cada una. ¿Cuántos peces hay en total?&lt;/p&gt;</t>
  </si>
  <si>
    <t>&lt;p&gt;Hay {{A1}} peces.&lt;/p&gt;</t>
  </si>
  <si>
    <t>{
    "id": "M2-NyO-45a-A-2",
    "stimulus": "&lt;p&gt;En una tienda de animales hay 9 peceras, cada una con {{Q1}} peces. ¿Cuántos peces son en total?&lt;/p&gt;",
    "template": "&lt;p&gt;Hay {{response}} peces.&lt;/p&gt;",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t>
  </si>
  <si>
    <t>&lt;p&gt;Una confitería vende cajas con {{Q1}} bombones. ¿Cuántos bombones hay en 9 cajas?&lt;/p&gt;</t>
  </si>
  <si>
    <t>&lt;p&gt;Hay {{A1}} bombones.&lt;/p&gt;</t>
  </si>
  <si>
    <t>{
    "id": "M2-NyO-45a-A-3",
    "stimulus": "&lt;p&gt;En una compañía de teatro tienen 9 actores para cada obra. Como están representando {{Q1}} obras a la vez, ¿cuántos actores tienen?&lt;/p&gt;",
    "template": "&lt;p&gt;Son {{response}} actores.&lt;/p&gt;",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t>
  </si>
  <si>
    <t>M2-NyO-46a</t>
  </si>
  <si>
    <t>Calcula el doble de un número multiplicándolo por 2</t>
  </si>
  <si>
    <t>Escoge la opción correcta.</t>
  </si>
  <si>
    <t xml:space="preserve">El doble de {{Q1}} es {{A1}}.
</t>
  </si>
  <si>
    <t>Q1= Min=1; Max=9; Step=1</t>
  </si>
  <si>
    <t>group1=
A1= {{Q1}}*2*
A2= {{Q1}}*3
A3= {{Q1}}</t>
  </si>
  <si>
    <t>El doble de un número se calcula multiplicándolo por 2.</t>
  </si>
  <si>
    <t>&lt;p&gt;El doble de un número se calcula multiplicándolo por 2:&lt;/p&gt;&lt;p&gt;{{Q1}} × 2 = {{A1}}&lt;/p&gt;</t>
  </si>
  <si>
    <t>{
    "id": "M2-NyO-46a-I-1",
    "stimulus": "&lt;p&gt;Escoge la opción correcta.&lt;/p&gt;",
    "template": "&lt;p&gt;El doble de {{Q1}} es {{response}}.&lt;/p&gt;",
    "hint": "&lt;p&gt;El doble de {{Q1}} se calcula así:&lt;/p&gt;&lt;p style=\"text-align: center\"&gt;{{Q1}} × 2 = ...&lt;/p&gt;",
    "feedback": "&lt;p&gt;El doble de {{Q1}} se calcula así:&lt;/p&gt;&lt;p style=\"text-align: center\"&gt;{{Q1}} × 2 = {{A1}}&lt;/p&gt;",
    "seed": {
        "parameters": [
            {
                "name": "Q1",
                "label": null,
                "min": 1,
                "max": 9,
                "step": 1
            }
        ],
        "calculated": [
            {
                "name": "A1",
                "label": "{{function}}",
                "function": "{{Q1}}*2",
                "group": 1
            },
            {
                "name": "A2",
                "label": "{{function}}",
                "function": "{{Q1}}*3",
                "incorrect": true,
                "group": 1
            },
            {
                "name": "A3",
                "label": "{{function}}",
                "function": "{{Q1}}",
                "incorrect": true,
                "group": 1
            }
        ],
        "uniques": true
    },
    "algorithm": {
        "name": "groupResponses",
        "template": "Cloze with drop down"
    }
}</t>
  </si>
  <si>
    <t>Escribe el doble de {{Q1}}.</t>
  </si>
  <si>
    <t>El doble de {{Q1}} es {{A1}}.</t>
  </si>
  <si>
    <t>A1= {{Q1}}*2</t>
  </si>
  <si>
    <t>&lt;p&gt;El doble de un número se calcula multiplicándolo por dos.&lt;/p&gt;&lt;p&gt;El doble de {{Q1}} es {{Q1}} × 2 = {{A1}}.&lt;/p&gt;</t>
  </si>
  <si>
    <t>{
    "id": "M2-NyO-46a-E-1",
    "stimulus": "&lt;p&gt;Escribe el doble de {{Q1}}.&lt;/p&gt;",
    "template": "&lt;p&gt;El doble de {{Q1}} es {{response}}.&lt;/p&gt;",
    "hint": "&lt;p&gt;El doble de {{Q1}} se calcula así:&lt;/p&gt;&lt;p style=\"text-align: center\"&gt;{{Q1}} × 2 = ...&lt;/p&gt;",
    "feedback": "&lt;p&gt;El doble de {{Q1}} se calcula así:&lt;/p&gt;&lt;p style=\"text-align: center\"&gt;{{Q1}} × 2 = {{A1}}&lt;/p&gt;",
    "seed": {
        "parameters": [
            {
                "name": "Q1",
                "label": null,
                "min": 1,
                "max": 9,
                "step": 1
            }
        ],
        "calculated": [
            {
                "name": "A1",
                "label": "{{function}}",
                "function": "{{Q1}}*2"
            }
        ],
        "uniques": true
    },
    "algorithm": {
        "name": "calculateOperation",
        "params": {
            "method": "equivLiteral",
            "keyboard": "NUMERICAL"
        }
    }
}</t>
  </si>
  <si>
    <t>Joaquín tiene {{Q1}} años y Cintia tiene el doble. ¿Cuántos años tiene Cintia?</t>
  </si>
  <si>
    <t>{{A1}} años.</t>
  </si>
  <si>
    <t>Q1= Min=2; Max=9; Step = 1</t>
  </si>
  <si>
    <t>{
    "id": "M2-NyO-46a-A-1",
    "stimulus": "&lt;p&gt;Joaquín tiene {{Q1}} años. Si Cintia tiene el doble, ¿cuál es su edad?&lt;/p&gt;",
    "template": "&lt;p&gt;Tiene {{response}} años.&lt;/p&gt;",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t>
  </si>
  <si>
    <t>Mariana hizo {{Q1}} actividades de matemáticas y Pilar hizo el doble. ¿Cuántas actividades hizo PIlar?</t>
  </si>
  <si>
    <t>{{A1}} actividades.</t>
  </si>
  <si>
    <t>Q1= Min=2; Max=9; Step=1</t>
  </si>
  <si>
    <t>{
    "id": "M2-NyO-46a-A-2",
    "stimulus": "&lt;p&gt;Mariana ha resuelto {{Q1}} actividades de Matemáticas. Su amiga Pilar, el doble. ¿Cuántas ha hecho Pilar?&lt;/p&gt;",
    "template": "&lt;p&gt;Ha resuelto {{response}} actividades.&lt;/p&gt;",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t>
  </si>
  <si>
    <t>En un juego de cartas, Pablo consiguió {{Q1}} puntos, mientras que Martín consiguió el doble. ¿Cuántos puntos ha conseguido Martín?</t>
  </si>
  <si>
    <t>Q1= Min=2; Max=9; Step =1</t>
  </si>
  <si>
    <t>{
    "id": "M2-NyO-46a-A-3",
    "stimulus": "&lt;p&gt;En un juego de cartas, Pablo ha conseguido {{Q1}} puntos. Su amigo Martín ha ganado el doble. ¿Cuántos ha conseguido este último?&lt;/p&gt;",
    "template": "&lt;p&gt;Martín tiene {{response}} puntos.&lt;/p&gt;",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t>
  </si>
  <si>
    <t>M2-NyO-46b</t>
  </si>
  <si>
    <t>Calcula el triple de un número multiplicándolo por 3</t>
  </si>
  <si>
    <t>Arrastra la opción correcta.</t>
  </si>
  <si>
    <t xml:space="preserve">El triple de {{Q1}} es {{A1}}.
</t>
  </si>
  <si>
    <t>A1= {{Q1}}*3*
A2= {{Q1}}*2
A3= {{Q1}}*4</t>
  </si>
  <si>
    <t>El triple de un número se calcula multiplicándolo por 3.</t>
  </si>
  <si>
    <t>&lt;p&gt;El triple de un número se calcula multiplicándolo por 3:&lt;/p&gt;&lt;p&gt;{{Q1}} × 3 = {{A1}}&lt;/p&gt;</t>
  </si>
  <si>
    <t>{
    "id": "M2-NyO-46b-I-1",
    "stimulus": "&lt;p&gt;Arrastra la opción correcta.&lt;/p&gt;",
    "template": "&lt;p&gt;El triple de {{Q1}} es {{response}}.&lt;/p&gt;",
    "hint": "&lt;p&gt;El triple de {{Q1}} se calcula así:&lt;/p&gt;&lt;p style=\"text-align: center\"&gt;{{Q1}} × 3 = ...&lt;/p&gt;",
    "feedback": "&lt;p&gt;El triple de {{Q1}} se calcula así:&lt;/p&gt;&lt;p style=\"text-align: center\"&gt;{{Q1}} × 3 = {{A1}}&lt;/p&gt;",
    "seed": {
        "parameters": [
            {
                "name": "Q1",
                "label": null,
                "min": 1,
                "max": 9,
                "step": 1
            }
        ],
        "calculated": [
            {
                "name": "A1",
                "label": "{{function}}",
                "function": "{{Q1}}*3"
            },
            {
                "name": "A2",
                "label": "{{function}}",
                "function": "{{Q1}}*2",
                "incorrect": true
            },
            {
                "name": "A3",
                "label": "{{function}}",
                "function": "{{Q1}}*4",
                "incorrect": true
            }
        ],
        "uniques": true
    },
    "algorithm": {
        "name": "calculateOperation",
        "template": "Cloze with drag &amp; drop",
        "params": {
            "keyboard": "NUMERICAL"
        }
    }
}</t>
  </si>
  <si>
    <t>Escribe el triple de {{Q1}}.</t>
  </si>
  <si>
    <t>{
    "id": "M2-NyO-46b-E-1",
    "stimulus": "&lt;p&gt;Escribe el triple de {{Q1}}.&lt;/p&gt;",
    "template": "&lt;p&gt;El triple de {{Q1}} es {{response}}.&lt;/p&gt;",
    "hint": "&lt;p&gt;El triple de {{Q1}} se calcula así:&lt;/p&gt;&lt;p style=\"text-align: center\"&gt;{{Q1}} × 3 = ...&lt;/p&gt;",
    "feedback": "&lt;p&gt;El triple de {{Q1}} se calcula así:&lt;/p&gt;&lt;p style=\"text-align: center\"&gt;{{Q1}} × 3 = {{A1}}&lt;/p&gt;",
    "seed": {
        "parameters": [
            {
                "name": "Q1",
                "label": null,
                "min": 1,
                "max": 9,
                "step": 1
            }
        ],
        "calculated": [
            {
                "name": "A1",
                "label": "{{function}}",
                "function": "{{Q1}}*3"
            }
        ],
        "uniques": true
    },
    "algorithm": {
        "name": "calculateOperation",
        "params": {
            "method": "equivLiteral",
            "keyboard": "NUMERICAL"
        }
    }
}</t>
  </si>
  <si>
    <t>Juan tiene {{Q1}} libros y Sofía el triple que él, ¿cuántos libros tiene Sofía?</t>
  </si>
  <si>
    <t>Sofía tiene {{A1}} libros.</t>
  </si>
  <si>
    <t>{
    "id": "M2-NyO-46b-A-1",
    "stimulus": "&lt;p&gt;Juan tiene {{Q1}} libros y Sofía, el triple. ¿Cuántos tiene Sofía?&lt;/p&gt;",
    "template": "&lt;p&gt;Tiene {{response}} libros.&lt;/p&gt;",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t>
  </si>
  <si>
    <t>Marta recogió {{Q1}} manzanas en el jardín y su hermana el triple. ¿Cuántas manzanas recogió su hermana?</t>
  </si>
  <si>
    <t>Su hermana recogió {{A1}} manzanas.</t>
  </si>
  <si>
    <t>{
    "id": "M2-NyO-46b-A-2",
    "stimulus": "&lt;p&gt;Marta ha recogido {{Q1}} manzanas en su jardín. Su hermana ha cosechado triple. ¿Cuántas tiene esta última?&lt;/p&gt;",
    "template": "&lt;p&gt;Su hermana ha recogido {{response}} manzanas.&lt;/p&gt;",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t>
  </si>
  <si>
    <t>Sara tiene {{Q1}} peces en su pecera y Carlos el triple. ¿Cuántos peces tiene Carlos?</t>
  </si>
  <si>
    <t>Carlos tiene {{A1}} peces.</t>
  </si>
  <si>
    <t>{
    "id": "M2-NyO-46b-A-3",
    "stimulus": "&lt;p&gt;En la pecera de Sara hay {{Q1}} peces. En la de su amigo Carlos, el triple. ¿Cuántos peces tiene Carlos?&lt;/p&gt;",
    "template": "&lt;p&gt;Carlos tiene {{response}} peces.&lt;/p&gt;",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t>
  </si>
  <si>
    <t>M2-NyO-47a</t>
  </si>
  <si>
    <t>Utiliza la propiedad conmutativa de la multiplicación (un número de 1, 2 o 3 cifras por un número de 1 cifra)</t>
  </si>
  <si>
    <t>&lt;p&gt;¿En cuál de estas equivalencias se ha utilizado la propiedad conmutativa de la multiplicación?&lt;/p&gt;</t>
  </si>
  <si>
    <t>True or False
*: countCorrect=1
*: countIncorrect=2
*: options=Sí,No</t>
  </si>
  <si>
    <t>Q1= Min = 11; Max = 999; Step = 1
Q2= Min=2; Max=9; Step=1
Q3= Min = 11; Max = 999; Step = 1
Q4= Min=2; Max=9; Step=1
Q5= Min = 11; Max = 999; Step = 1
Q6= Min=2; Max=9; Step=1
Q7= Min=2; Max=9; Step=1</t>
  </si>
  <si>
    <t>A1={{Q1}} × {{Q2}} = {{Q2}} × {{Q1}}#*
A2={{Q3}} × {{Q4}} = {{Q4}} × {{Q3}}#*
A3={{Q5}} × {{Q6}}  × {{Q7}} = ({{Q5}} × {{Q6}}) × {{Q7}}#
A4={{Q1}} + {{Q2}} = {{Q2}} + {{Q1}}#
A5={{Q3}} + {{Q4}} = {{Q4}} + {{Q3}}#</t>
  </si>
  <si>
    <t>&lt;p&gt;El orden de los factores no cambia el resultado de la multiplicación.&lt;/p&gt;</t>
  </si>
  <si>
    <t>{
    "id": "M2-NyO-47a-I-1",
    "stimulus": "&lt;p&gt;¿Se utiliza la propiedad conmutativa en estas multiplicaciones?&lt;/p&gt;",
    "hint": "&lt;p&gt;El orden de los factores no cambia el resultado.&lt;/p&gt;",
    "feedback": "&lt;p&gt;El orden de los factores no cambia el resultado.&lt;/p&gt;",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"A1",
                "label": "{{Q1}} × {{Q2}} = {{Q2}} × {{Q1}}",
                "function": ""
            },
            {
                "name": "A2",
                "label": "{{Q3}} × {{Q4}} = {{Q4}} × {{Q3}}",
                "function": ""
            },
            {
                "name": "A3",
                "label": "{{Q5}} × ({{Q6}} × {{Q7}}) = ({{Q5}} × {{Q6}}) × {{Q7}}",
                "function": "",
                "incorrect": true
            },
            {
                "name": "A3",
                "label": "({{Q2}} × {{Q4}}) × {{Q6}} = {{Q2}} × ({{Q4}} × {{Q6}})",
                "function": "",
                "incorrect": true
            }
        ],
        "uniques": true
    },
    "algorithm": {
        "name": "trueFalse",
        "template": "Choice matrix – inline",
        "params": {
            "countCorrect": 2,
            "countIncorrect": 1,
            "showCheckIcon": false,
            "options": [
                "Sí",
                "No"
            ]
        }
    }
}</t>
  </si>
  <si>
    <t>Completa utilizando la propiedad conmutativa de la multiplicación.</t>
  </si>
  <si>
    <t>{{Q1}} × {{Q2}} = {{A1}} × {{A2}}</t>
  </si>
  <si>
    <t>Q1= Min = 11; Max = 999; Step = 1
Q2= Min=2; Max=9; Step=1</t>
  </si>
  <si>
    <t>El orden de los factores no cambia el resultado de la multiplicación.</t>
  </si>
  <si>
    <t>{
    "id": "M2-NyO-47a-E-1",
    "stimulus": "&lt;p&gt;Completa aplicando la propiedad conmutativa.&lt;/p&gt;",
    "template": "&lt;p style=\"text-align: center\"&gt;{{Q1}} × {{Q2}} = {{response}} × {{response}}&lt;/p&gt;",
    "hint": "&lt;p&gt;El orden de los factores no cambia el resultado.&lt;/p&gt;",
    "feedback": "&lt;p&gt;El orden de los factores no cambia el resultado.&lt;/p&gt;",
    "seed": {
        "parameters": [
            {
                "name": "Q1",
                "label": null,
                "min": 2,
                "max": 9,
                "step": 1
            },
            {
                "name": "Q2",
                "label": null,
                "min": 2,
                "max": 9,
                "step": 1
            }
        ],
        "calculated": [
            {
                "name": "A1",
                "function": "{{Q2}}"
            },
            {
                "name": "A2",
                "function": "{{Q1}}"
            }
        ],
        "uniques": true
    },
    "algorithm": {
        "name": "calculateOperation",
        "params": {
            "method": "equivLiteral",
            "keyboard": "NUMERICAL"
        }
    }
}</t>
  </si>
  <si>
    <t>M2-NyO-48a</t>
  </si>
  <si>
    <t>Realiza repartos de una cantidad en partes iguales y los relaciona con una división</t>
  </si>
  <si>
    <t>¿Qué cantidad se obtiene al repartir {{T1}} en {{Q1}} partes iguales?</t>
  </si>
  <si>
    <t>Q1-Q2= Min=2; Max=10; Step=1</t>
  </si>
  <si>
    <t>T1= {{Q1}}*{{Q2}}
A1= {{Q2}}*
A2= {{Q2}}+1
A3= {{Q2}}-1</t>
  </si>
  <si>
    <t>Reparte de tal forma que todas las partes tengan la misma cantidad.</t>
  </si>
  <si>
    <t>&lt;p&gt;Reparte de tal forma que todas las partes tengan la misma cantidad.&lt;/p&gt;</t>
  </si>
  <si>
    <t>{
    "id": "M2-NyO-48a-I-1",
    "stimulus": "&lt;p&gt;Si repartes {{T1}} {{Q5}} entre {{Q1}} amigos a partes iguales, ¿cuántos recibirá cada uno?&lt;/p&gt;",
    "hint": "&lt;p&gt;Repartir a partes iguales es dividir:&lt;/p&gt;&lt;p style=\"text-align: center\"&gt;{{T1}} : {{Q1}} = ...&lt;/p&gt;",
    "feedback": "&lt;p&gt;Repartir a partes iguales es dividir:&lt;/p&gt;&lt;p style=\"text-align: center\"&gt;{{T1}} : {{Q1}} = {{Q2}}&lt;/p&gt;",
    "seed": {
        "parameters": [
            {
                "name": "Q1",
                "label": null,
                "min": 2,
                "max": 10,
                "step": 1
            },
            {
                "name": "Q2",
                "label": null,
                "min": 2,
                "max": 10,
                "step": 1
            },
            {
                "name": "Q3",
                "label": null,
                "min": 2,
                "max": 10,
                "step": 1
            },
            {
                "name": "Q4",
                "label": null,
                "min": 2,
                "max": 10,
                "step": 1
            },
            {
                "name": "Q5",
                "label": null,
                "list": [
                    "caramelos",
                    "lápices",
                    "cuadernos",
                    "vasos",
                    "tenedores"
                ]
            }
        ],
        "calculated": [
            {
                "name": "T1",
                "label": "{{function}}",
                "function": "{{Q1}}*{{Q2}}",
                "temp": true
            },
            {
                "name": "A1",
                "label": "{{function}} {{Q5}}",
                "function": "{{Q2}}"
            },
            {
                "name": "A2",
                "label": "{{function}} {{Q5}}",
                "function": "{{Q3}}",
                "incorrect": true
            },
            {
                "name": "A3",
                "label": "{{function}} {{Q5}}",
                "function": "{{Q4}}",
                "incorrect": true
            }
        ],
        "uniques": true
    },
    "algorithm": {
        "name": "trueFalse",
        "template": "Multiple choice – standard",
        "params": {
            "countCorrect": 1,
            "countIncorrect": 2,
            "showCheckIcon": false,
            "columns": 3
        }
    }
}</t>
  </si>
  <si>
    <t>Escribe el resultado de repartir {{T1}} entre {{Q1}}.</t>
  </si>
  <si>
    <t>T1= {{Q1}}*{{Q2}}
A1= {{Q2}}</t>
  </si>
  <si>
    <t>{
    "id": "M2-NyO-48a-E-1",
    "stimulus": "&lt;p&gt;Imagina que tienes que repartir {{T1}} {{Q5}} entre {{Q1}} personas a partes iguales. ¿Cuántas les darás a cada cada una?&lt;/p&gt;",
    "template": "&lt;p&gt;Cada una recibirá {{response}} {{Q5}}.&lt;/p&gt;",
    "hint": "&lt;p&gt;Repartir a partes iguales es dividir:&lt;/p&gt;&lt;p style=\"text-align: center\"&gt;{{T1}} : {{Q1}} = ...&lt;/p&gt;",
    "feedback": "&lt;p&gt;Repartir a partes iguales es dividir:&lt;/p&gt;&lt;p style=\"text-align: center\"&gt;{{T1}} : {{Q1}} = {{Q2}}&lt;/p&gt;",
    "seed": {
        "parameters": [
            {
                "name": "Q1",
                "label": null,
                "min": 2,
                "max": 10,
                "step": 1
            },
            {
                "name": "Q2",
                "label": null,
                "min": 2,
                "max": 10,
                "step": 1
            },
            {
                "name": "Q5",
                "label": null,
                "list": [
                    "gominolas",
                    "gomas de borrar",
                    "camisetas",
                    "pelotas",
                    "cucharas"
                ]
            }
        ],
        "calculated": [
            {
                "name": "T1",
                "label": "{{function}}",
                "function": "{{Q1}}*{{Q2}}",
                "temp": true
            },
            {
                "name": "A1",
                "label": "{{function}}",
                "function": "{{Q2}}"
            }
        ],
        "uniques": true
    },
    "algorithm": {
        "name": "calculateOperation",
        "params": {
            "method": "equivLiteral",
            "keyboard": "NUMERICAL"
        }
    }
}</t>
  </si>
  <si>
    <t>M2-NyO-48b</t>
  </si>
  <si>
    <t>Nombra los términos de la división</t>
  </si>
  <si>
    <t>Completa los huecos arrastrando los términos de la división.</t>
  </si>
  <si>
    <t>{{A1}} : {{A2}} = {{A3}}</t>
  </si>
  <si>
    <t>A1 =dividendo#*
A2 =divisor#*
A3 =cociente#*</t>
  </si>
  <si>
    <t>dividendo : divisor = cociente</t>
  </si>
  <si>
    <t>&lt;p&gt;Los términos de la división son:&lt;/p&gt;&lt;p&gt;dividendo : divisor = cociente&lt;/p&gt;</t>
  </si>
  <si>
    <t>{
    "id": "M2-NyO-48b-I-1",
    "stimulus": "&lt;p&gt;Arrastra los términos de la división.&lt;/p&gt;",
    "template": "&lt;p style=\"text-align: center\"&gt;{{response}} : {{response}} = {{response}}&lt;/p&gt;",
    "hint": "&lt;p&gt;Dos de los términos de la división son:&lt;/p&gt;&lt;p style=\"text-align: center\"&gt;dividendo : divisor = ...&lt;/p&gt;",
    "feedback": "&lt;p&gt;Los términos de la división son:&lt;/p&gt;&lt;p style=\"text-align: center\"&gt;dividendo : divisor = cociente&lt;/p&gt;",
    "seed": {
        "parameters": [],
        "calculated": [
            {
                "name": "A1",
                "label": "dividendo",
                "function": ""
            },
            {
                "name": "A2",
                "label": "divisor",
                "function": ""
            },
            {
                "name": "A3",
                "label": "cociente",
                "function": ""
            }
        ],
        "uniques": true
    },
    "algorithm": {
        "name": "calculateOperation",
        "template": "Cloze with drag &amp; drop",
        "params": {
            "keyboard": "NUMERICAL"
        }
    }
}</t>
  </si>
  <si>
    <t>&lt;p&gt;Elige la frase correcta.&lt;/p&gt;&lt;p&gt;{{T1}} : {{Q1}} = {{Q2}}&lt;/p&gt;</t>
  </si>
  <si>
    <t>Q1-Q2= Min = 2; Max = 9; Step = 1</t>
  </si>
  <si>
    <t>T1 = {{Q1}}*{{Q2}}
A1=El dividendo es {{T1}}.#*
A2=El divisor es {{Q1}}.#*
A3=El cociente es {{Q2}}.#*
A4=El divisor es {{T1}}.#|&lt;p&gt;{{T1}} es el dividendo.&lt;/p&gt;
A5=El cociente es {{T1}}.#|&lt;p&gt;{{T1}} es el dividendo.&lt;/p&gt;
A6=El dividendo es {{Q1}}.#|&lt;p&gt;{{Q1}} es el divisor.&lt;/p&gt;
A7=El cociente es {{Q1}}.#|&lt;p&gt;{{Q1}} es el divisor.&lt;/p&gt;
A8=El dividendo es {{Q2}}.#|&lt;p&gt;{{Q2}} es el cociente.&lt;/p&gt;
A9=El divisor es {{Q2}}.#|&lt;p&gt;{{Q2}} es el cociente.&lt;/p&gt;</t>
  </si>
  <si>
    <t>{
    "id": "M2-NyO-48b-E-1",
    "stimulus": "&lt;p&gt;Elige la frase correcta.&lt;/p&gt;&lt;p style=\"text-align: center\"&gt;{{T1}} : {{Q1}} = {{Q2}}&lt;/p&gt;",
    "hint": "&lt;p&gt;Los términos de la división son:&lt;/p&gt;&lt;p style=\"text-align: center\"&gt;dividendo : divisor = cociente&lt;/p&gt;",
    "feedback": "&lt;p&gt;Los términos de la división son:&lt;/p&gt;&lt;p style=\"text-align: center\"&gt;dividendo : divisor = cociente&lt;/p&gt;",
    "seed": {
        "parameters": [
            {
                "name": "Q1",
                "label": null,
                "min": 2,
                "max": 9,
                "step": 1
            },
            {
                "name": "Q2",
                "label": null,
                "min": 2,
                "max": 9,
                "step": 1
            }
        ],
        "calculated": [
            {
                "name": "T1",
                "label": "{{function}}",
                "function": "{{Q1}}*{{Q2}}",
                "temp": true
            },
            {
                "name": "A1",
                "label": "El dividendo es {{T1}}.",
                "function": ""
            },
            {
                "name": "A2",
                "label": "El divisor es {{Q1}}.",
                "function": ""
            },
            {
                "name": "A3",
                "label": "El cociente es {{Q2}}.",
                "function": ""
            },
            {
                "name": "A4",
                "label": "El divisor es {{T1}}.",
                "function": "",
                "incorrect": true,
                "feedback": "&lt;p&gt;{{T1}} es el dividendo.&lt;/p&gt;"
            },
            {
                "name": "A5",
                "label": "El cociente es {{T1}}.",
                "function": "",
                "incorrect": true,
                "feedback": "&lt;p&gt;{{T1}} es el dividendo.&lt;/p&gt;"
            },
            {
                "name": "A6",
                "label": "El dividendo es {{Q1}}.",
                "function": "",
                "incorrect": true,
                "feedback": "&lt;p&gt;{{Q1}} es el divisor.&lt;/p&gt;"
            },
            {
                "name": "A7",
                "label": "El cociente es {{Q1}}.",
                "function": "",
                "incorrect": true,
                "feedback": "&lt;p&gt;{{Q1}} es el divisor.&lt;/p&gt;"
            },
            {
                "name": "A8",
                "label": "El dividendo es {{Q2}}.",
                "function": "",
                "incorrect": true,
                "feedback": "&lt;p&gt;{{Q2}} es el cociente.&lt;/p&gt;"
            },
            {
                "name": "A9",
                "label": "El divisor es {{Q2}}.",
                "function": "",
                "incorrect": true,
                "feedback": "&lt;p&gt;{{Q2}} es el cociente.&lt;/p&gt;"
            }
        ],
        "uniques": true
    },
    "algorithm": {
        "name": "trueFalse",
        "template": "Multiple choice – standard",
        "params": {
            "countCorrect": 1,
            "countIncorrect": 2,
            "showCheckIcon": false,
            "columns": 3
        }
    }
}</t>
  </si>
  <si>
    <t>M2-NyO-48c</t>
  </si>
  <si>
    <t>Realiza divisiones por una cifra en el divisor</t>
  </si>
  <si>
    <t>Selecciona el cociente de dividir {{T1}} entre {{Q1}}.</t>
  </si>
  <si>
    <t>Q1-Q2= Min=2; Max=9; Step=1</t>
  </si>
  <si>
    <t>T1= {{Q1}}*{{Q2}}
A1= {{Q2}}*
A2= {{Q1}}
A3= {{Q1}}*{{Q2}}</t>
  </si>
  <si>
    <t>El dividendo es {{T1}} y el divisor {{Q1}}.</t>
  </si>
  <si>
    <t>El dividendo es {{T1}}, el divisor {{Q1}} y el cociente {{Q2}}.</t>
  </si>
  <si>
    <t>{
    "id": "M2-NyO-48c-I-1",
    "stimulus": "&lt;p&gt;Selecciona el resultado.&lt;/p&gt;&lt;p style=\"text-align: center\"&gt;{{T1}} : {{Q1}} = ...&lt;/p&gt;",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"name": "Q3",
                "label": null,
                "min": 2,
                "max": 9,
                "step": 1
            },
            {
                "name": "Q4",
                "label": null,
                "min": 2,
                "max": 9,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</si>
  <si>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t>Calcula el cociente de dividir {{T1}} entre {{Q1}}.</t>
  </si>
  <si>
    <t>{{T1}} : {{Q1}} = {{A1}}</t>
  </si>
  <si>
    <t>{
    "id": "M2-NyO-48c-E-1",
    "stimulus": "&lt;p&gt;Calcula el resultado.&lt;/p&gt;",
    "template": "&lt;p style=\"text-align: center\"&gt;{{T1}} : {{Q1}} = {{response}}&lt;/p&gt;",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t>
  </si>
  <si>
    <t>Ana visitó un acuario y contó {{T1}} peces repartidos de igual manera en {{Q1}} peceras. ¿Cúantos peces había en cada pecera?</t>
  </si>
  <si>
    <t>En cada pecera había {{A1}} peces.</t>
  </si>
  <si>
    <t>{
    "id": "M2-NyO-48c-A-1",
    "stimulus": "&lt;p&gt;En un acuario los {{T1}} peces están repartidos en {{Q1}} peceras a partes iguales. ¿Cúantos peces hay en cada una?&lt;/p&gt;",
    "template": "&lt;p&gt;En cada pecera hay {{response}} peces.&lt;/p&gt;",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t>
  </si>
  <si>
    <t xml:space="preserve">Una biblioteca tiene una estantería con {{T1}} libros repartidos por igual en {{Q1}} estantes. ¿Cuántos libros hay en cada estante? </t>
  </si>
  <si>
    <t>Q1= List=3,4,5,6
Q2= List=7,8,9</t>
  </si>
  <si>
    <t>{
    "id": "M2-NyO-48c-A-2",
    "stimulus": "&lt;p&gt;En una estantería hay {{T1}} libros repartidos en {{Q1}} baldas a partes iguales. ¿Cuántos libros hay en cada una?&lt;/p&gt;",
    "template": "&lt;p&gt;Cada balda tiene {{response}} libros.&lt;/p&gt;",
    "hint": "&lt;p&gt;Intenta completar esta multiplicación:&lt;/p&gt;&lt;p style=\"text-align: center\"&gt;{{Q1}} × ... = {{T1}}&lt;/p&gt;",
    "feedback": "&lt;p style=\"text-align: center\"&gt;{{T1}} : {{Q1}} = &lt;b&gt;{{Q2}}&lt;/b&gt; &amp;nbsp; porque &amp;nbsp; {{Q1}} × &lt;b&gt;{{Q2}}&lt;/b&gt; = {{T1}}&lt;/p&gt;",
    "seed": {
        "parameters": [
            {
                "name": "Q1",
                "label": null,
                "list": [
                    3,
                    4,
                    5,
                    6
                ]
            },
            {
                "name": "Q2",
                "label": null,
                "list": [
                    7,
                    8,
                    9
                ]
            }
        ],
        "calculated": [
            {
                "name": "T1",
                "label": "{{function}}",
                "function": "{{Q1}}*{{Q2}}",
                "temp": true
            },
            {
                "name": "A1",
                "label": "{{function}}",
                "function": "{{Q2}}"
            }
        ],
        "uniques": true
    },
    "algorithm": {
        "name": "calculateOperation",
        "params": {
            "method": "equivLiteral",
            "keyboard": "NUMERICAL"
        }
    }
}</t>
  </si>
  <si>
    <t>La abuela de Juan preparó {{T1}} galletas y las repartió entre sus {{Q1}} nietos. Si a todos los nietos les dio el mismo número de galletas, ¿cuántas galletas recibió cada uno?</t>
  </si>
  <si>
    <t>{{A1}} galletas.</t>
  </si>
  <si>
    <t>Q1= List=3,4,5,6
Q2= Min=2; Max=9; Step=1</t>
  </si>
  <si>
    <t>{
    "id": "M2-NyO-48c-A-3",
    "stimulus": "&lt;p&gt;La abuela de Juan ha repartido {{T1}} galletas entre sus {{Q1}} nietos a partes iguales. ¿Cuántas ha recibido cada uno?&lt;/p&gt;",
    "template": "&lt;p&gt;Cada nieto ha recibido {{response}} galletas.&lt;/p&gt;",
    "hint": "&lt;p&gt;Intenta completar esta multiplicación:&lt;/p&gt;&lt;p style=\"text-align: center\"&gt;{{Q1}} × ... = {{T1}}&lt;/p&gt;",
    "feedback": "&lt;p style=\"text-align: center\"&gt;{{T1}} : {{Q1}} = &lt;b&gt;{{Q2}}&lt;/b&gt; &amp;nbsp; porque &amp;nbsp; {{Q1}} × &lt;b&gt;{{Q2}}&lt;/b&gt; = {{T1}}&lt;/p&gt;",
    "seed": {
        "parameters": [
            {
                "name": "Q1",
                "label": null,
                "list": [
                    3,
                    4,
                    5,
                    6
                ]
            },
            {
                "name": "Q2",
                "label": null,
                "min": 2,
                "max": 9,
                "step": 1
            }
        ],
        "calculated": [
            {
                "name": "T1",
                "label": "{{function}}",
                "function": "{{Q1}}*{{Q2}}",
                "temp": true
            },
            {
                "name": "A1",
                "label": "{{function}}",
                "function": "{{Q2}}"
            }
        ],
        "uniques": true
    },
    "algorithm": {
        "name": "calculateOperation",
        "params": {
            "method": "equivLiteral",
            "keyboard": "NUMERICAL"
        }
    }
}</t>
  </si>
  <si>
    <t>M2-NyO-49a</t>
  </si>
  <si>
    <t>Calcula la mitad de un número dividiéndolo por 2</t>
  </si>
  <si>
    <t>La mitad de {{Q1}} es {{A1}}.</t>
  </si>
  <si>
    <t>Q1= Min = 2; Max = 20; Step = 2</t>
  </si>
  <si>
    <t>group1=
A1= {{Q1}}/2*
A2= {{Q1}}*2
A3= {{Q1}}-1</t>
  </si>
  <si>
    <t>&lt;p&gt;La mitad de un número se calcula dividiéndolo entre dos.&lt;/p&gt;</t>
  </si>
  <si>
    <t>&lt;p&gt;La mitad de un número se calcula dividiéndolo entre dos.&lt;/p&gt;&lt;p&gt;La mitad de {{Q1}} es {{Q1}} : 2 = {{A1}}.&lt;/p&gt;</t>
  </si>
  <si>
    <t>{
    "id": "M2-NyO-49a-I-1",
    "stimulus": "&lt;p&gt;Escoge la opción correcta.&lt;/p&gt;",
    "template": "&lt;p&gt;La mitad de {{T1}} es {{response}}.&lt;/p&gt;",
    "hint": "&lt;p&gt;La mitad de {{T1}} se calcula así:&lt;/p&gt;&lt;p style=\"text-align: center\"&gt;{{T1}} : 2 = ...&lt;/p&gt;",
    "feedback": "&lt;p&gt;La mitad de {{T1}} se calcula así:&lt;/p&gt;&lt;p style=\"text-align: center\"&gt;{{T1}} : 2 = {{Q1}}&lt;/p&gt;",
    "seed": {
        "parameters": [
            {
                "name": "Q1",
                "label": null,
                "min": 1,
                "max": 10,
                "step": 1
            },
            {
                "name": "Q2",
                "label": null,
                "min": 1,
                "max": 10,
                "step": 1
            },
            {
                "name": "Q3",
                "label": null,
                "min": 1,
                "max": 10,
                "step": 1
            }
        ],
        "calculated": [
            {
                "name": "T1",
                "label": "{{function}}",
                "function": "{{Q1}}*2",
                "temp": "true"
            },
            {
                "name": "A1",
                "label": "{{function}}",
                "function": "{{Q1}}",
                "group": 1
            },
            {
                "name": "A2",
                "label": "{{function}}",
                "function": "{{Q2}}",
                "incorrect": true,
                "group": 1
            },
            {
                "name": "A3",
                "label": "{{function}}",
                "function": "{{Q3}}",
                "incorrect": true,
                "group": 1
            }
        ],
        "uniques": true
    },
    "algorithm": {
        "name": "groupResponses",
        "template": "Cloze with drop down"
    }
}</t>
  </si>
  <si>
    <t>Escribe la mitad de {{Q1}}.</t>
  </si>
  <si>
    <t>A1= {{Q1}}/2</t>
  </si>
  <si>
    <t>{
    "id": "M2-NyO-49a-E-1",
    "stimulus": "&lt;p&gt;Escribe la respuesta correcta.&lt;/p&gt;",
    "template": "&lt;p&gt;La mitad de {{Q1}} es {{response}}.&lt;/p&gt;",
    "hint": "&lt;p&gt;La mitad de {{Q1}} se calcula así:&lt;/p&gt;&lt;p style=\"text-align: center\"&gt;{{Q1}} : 2 = ...&lt;/p&gt;",
    "feedback": "&lt;p&gt;La mitad de {{Q1}} se calcula así:&lt;/p&gt;&lt;p style=\"text-align: center\"&gt;{{Q1}} : 2 = {{A1}}&lt;/p&gt;",
    "seed": {
        "parameters": [
            {
                "name": "Q1",
                "label": null,
                "min": 2,
                "max": 20,
                "step": 2
            }
        ],
        "calculated": [
            {
                "name": "A1",
                "label": "{{function}}",
                "function": "{{Q1}}/2"
            }
        ],
        "uniques": true
    },
    "algorithm": {
        "name": "calculateOperation",
        "params": {
            "method": "equivLiteral",
            "keyboard": "NUMERICAL"
        }
    }
}</t>
  </si>
  <si>
    <t>La tableta de chocolate que compró Matías tiene {{Q1}} porciones. Si decide comer la mitad, ¿cuántas porciones comerá?</t>
  </si>
  <si>
    <t>{{A1}} porciones.</t>
  </si>
  <si>
    <t>Q1= Min = 2; Max = 14; Step = 2</t>
  </si>
  <si>
    <t>&lt;p&gt;La mitad de un número se calcula dividiéndolo entre dos.&lt;/p&gt;&lt;p&gt;{{Q1}} : 2 = {{A1}} porciones de chocolate.&lt;/p&gt;</t>
  </si>
  <si>
    <t>{
    "id": "M2-NyO-49a-A-1",
    "stimulus": "&lt;p&gt;Una tableta de chocolate está dividida en {{Q1}} porciones. Si Matías se come mitad, ¿cuántas le quedarán?&lt;/p&gt;",
    "template": "&lt;p&gt;Le quedarán {{response}} porciones.&lt;/p&gt;",
    "hint": "&lt;p&gt;La mitad de {{Q1}} se calcula así:&lt;/p&gt;&lt;p style=\"text-align: center\"&gt;{{Q1}} : 2 = ...&lt;/p&gt;",
    "feedback": "&lt;p&gt;La mitad de {{Q1}} se calcula así:&lt;/p&gt;&lt;p style=\"text-align: center\"&gt;{{Q1}} : 2 = {{A1}}&lt;/p&gt;",
    "seed": {
        "parameters": [
            {
                "name": "Q1",
                "label": null,
                "min": 2,
                "max": 14,
                "step": 2
            }
        ],
        "calculated": [
            {
                "name": "A1",
                "label": "{{function}}",
                "function": "{{Q1}}/2"
            }
        ],
        "uniques": true
    },
    "algorithm": {
        "name": "calculateOperation",
        "params": {
            "method": "equivLiteral",
            "keyboard": "NUMERICAL"
        }
    }
}</t>
  </si>
  <si>
    <t>Vera compro {{Q1}} caramelos y la mitad son de fresa. ¿Cuántos caramelos tiene de fresa?</t>
  </si>
  <si>
    <t>&lt;p&gt;La mitad de un número se calcula dividiéndolo entre dos.&lt;/p&gt;&lt;p&gt;{{Q1}} : 2 = {{A1}} caramelos de fresa.&lt;/p&gt;</t>
  </si>
  <si>
    <t>{
    "id": "M2-NyO-49a-A-2",
    "stimulus": "&lt;p&gt;La mitad de los {{Q1}} caramelos de Vera son de fresa. ¿Cuántos son?&lt;/p&gt;",
    "template": "&lt;p&gt;Tiene {{response}} caramelos de fresa.&lt;/p&gt;",
    "hint": "&lt;p&gt;La mitad de {{Q1}} se calcula así:&lt;/p&gt;&lt;p style=\"text-align: center\"&gt;{{Q1}} : 2 = ...&lt;/p&gt;",
    "feedback": "&lt;p&gt;La mitad de {{Q1}} se calcula así:&lt;/p&gt;&lt;p style=\"text-align: center\"&gt;{{Q1}} : 2 = {{A1}}&lt;/p&gt;",
    "seed": {
        "parameters": [
            {
                "name": "Q1",
                "label": null,
                "min": 2,
                "max": 20,
                "step": 2
            }
        ],
        "calculated": [
            {
                "name": "A1",
                "label": "{{function}}",
                "function": "{{Q1}}/2"
            }
        ],
        "uniques": true
    },
    "algorithm": {
        "name": "calculateOperation",
        "params": {
            "method": "equivLiteral",
            "keyboard": "NUMERICAL"
        }
    }
}</t>
  </si>
  <si>
    <t xml:space="preserve">Marta compró en la juguetería un peluche que costaba {{Q1}} euros por la mitad de su precio. ¿Cuánto pagó por el peluche? </t>
  </si>
  <si>
    <t>Q1= Min = 8; Max = 20; Step = 2</t>
  </si>
  <si>
    <t>&lt;p&gt;La mitad de un número se calcula dividiéndolo entre dos.&lt;/p&gt;&lt;p&gt;{{Q1}} : 2 = {{A1}} euros.&lt;/p&gt;</t>
  </si>
  <si>
    <t>{
    "id": "M2-NyO-49a-A-3",
    "stimulus": "&lt;p&gt;Un peluche costaba {{Q1}} €. Sin embargo, ahora cuesta la mitad. ¿Cuál es su precio?&lt;/p&gt;",
    "template": "&lt;p&gt;Ahora cuesta {{response}} €.&lt;/p&gt;",
    "hint": "&lt;p&gt;La mitad de {{Q1}} se calcula así:&lt;/p&gt;&lt;p style=\"text-align: center\"&gt;{{Q1}} : 2 = ...&lt;/p&gt;",
    "feedback": "&lt;p&gt;La mitad de {{Q1}} se calcula así:&lt;/p&gt;&lt;p style=\"text-align: center\"&gt;{{Q1}} : 2 = {{A1}}&lt;/p&gt;",
    "seed": {
        "parameters": [
            {
                "name": "Q1",
                "label": null,
                "min": 8,
                "max": 20,
                "step": 2
            }
        ],
        "calculated": [
            {
                "name": "A1",
                "label": "{{function}}",
                "function": "{{Q1}}/2"
            }
        ],
        "uniques": true
    },
    "algorithm": {
        "name": "calculateOperation",
        "params": {
            "method": "equivLiteral",
            "keyboard": "NUMERICAL"
        }
    }
}</t>
  </si>
  <si>
    <t>M2-NyO-49b</t>
  </si>
  <si>
    <t>Calcula la tercera parte de un número dividiéndolo por 3</t>
  </si>
  <si>
    <t>La tercera parte de {{Q1}} es {{A1}}.</t>
  </si>
  <si>
    <t>Q1= Min = 6; Max = 30 Step = 6</t>
  </si>
  <si>
    <t>group1=
A1= {{Q1}}/3*
A2= {{Q1}}/2
A3= {{Q1}}/6</t>
  </si>
  <si>
    <t>&lt;p&gt;La tercera parte de un número se calcula dividiéndolo entre tres.&lt;/p&gt;</t>
  </si>
  <si>
    <t>&lt;p&gt;La tercera parte de un número se calcula dividiéndolo entre tres.&lt;/p&gt;&lt;p&gt;La tercera parte de {{Q1}} es {{Q1}} : 3 = {{A1}}.&lt;/p&gt;</t>
  </si>
  <si>
    <t>{
    "id": "M2-NyO-49b-I-1",
    "stimulus": "&lt;p&gt;Escoge la opción correcta.&lt;/p&gt;",
    "template": "&lt;p&gt;La tercera parte de {{T1}} es {{response}}.&lt;/p&gt;",
    "hint": "&lt;p&gt;La tercera parte de {{T1}} se calcula así:&lt;/p&gt;&lt;p style=\"text-align: center\"&gt;{{T1}} : 3 = ...&lt;/p&gt;",
    "feedback": "&lt;p&gt;La tercera parte de {{T1}} se calcula así:&lt;/p&gt;&lt;p style=\"text-align: center\"&gt;{{T1}} : 3 = {{Q1}}&lt;/p&gt;",
    "seed": {
        "parameters": [
            {
                "name": "Q1",
                "label": null,
                "min": 1,
                "max": 10,
                "step": 1
            },
            {
                "name": "Q2",
                "label": null,
                "min": 1,
                "max": 10,
                "step": 1
            },
            {
                "name": "Q3",
                "label": null,
                "min": 1,
                "max": 10,
                "step": 1
            }
        ],
        "calculated": [
            {
                "name": "T1",
                "label": "{{function}}",
                "function": "{{Q1}}*3",
                "temp": "true"
            },
            {
                "name": "A1",
                "label": "{{function}}",
                "function": "{{Q1}}",
                "group": 1
            },
            {
                "name": "A2",
                "label": "{{function}}",
                "function": "{{Q2}}",
                "incorrect": true,
                "group": 1
            },
            {
                "name": "A3",
                "label": "{{function}}",
                "function": "{{Q3}}",
                "incorrect": true,
                "group": 1
            }
        ],
        "uniques": true
    },
    "algorithm": {
        "name": "groupResponses",
        "template": "Cloze with drop down"
    }
}</t>
  </si>
  <si>
    <t>Escribe la tercera parte del número {{Q1}}.</t>
  </si>
  <si>
    <t>Q1= Min = 3; Max = 30; Step = 3</t>
  </si>
  <si>
    <t>A1= {{Q1}}/3</t>
  </si>
  <si>
    <t>{
    "id": "M2-NyO-49b-E-1",
    "stimulus": "&lt;p&gt;Escribe la respuesta correcta.&lt;/p&gt;",
    "template": "&lt;p&gt;La tercera parte de {{Q1}} es {{response}}.&lt;/p&gt;",
    "hint": "&lt;p&gt;La tercera parte de {{Q1}} se calcula así:&lt;/p&gt;&lt;p style=\"text-align: center\"&gt;{{Q1}} : 3 = ...&lt;/p&gt;",
    "feedback": "&lt;p&gt;La tercera parte de {{Q1}} se calcula así:&lt;/p&gt;&lt;p style=\"text-align: center\"&gt;{{Q1}} : 3 = {{A1}}&lt;/p&gt;",
    "seed": {
        "parameters": [
            {
                "name": "Q1",
                "label": null,
                "min": 3,
                "max": 30,
                "step": 3
            }
        ],
        "calculated": [
            {
                "name": "A1",
                "label": "{{function}}",
                "function": "{{Q1}}/3"
            }
        ],
        "uniques": true
    },
    "algorithm": {
        "name": "calculateOperation",
        "params": {
            "method": "equivLiteral",
            "keyboard": "NUMERICAL"
        }
    }
}</t>
  </si>
  <si>
    <t>De los {{Q1}} estudiantes que van a 2.º, la tercera parte viaja en un autobús para llegar al colegio. ¿Cuántos estudiantes viajan en autobús?</t>
  </si>
  <si>
    <t>{{A1}} alumnos.</t>
  </si>
  <si>
    <t>Q1= Min=21; Max=60; Step=3</t>
  </si>
  <si>
    <t>&lt;p&gt;La tercera parte de un número se calcula dividiéndolo entre tres.&lt;/p&gt;&lt;p&gt;{{Q1}} : 3 = {{A1}} alumnos.&lt;/p&gt;</t>
  </si>
  <si>
    <t>{
    "id": "M2-NyO-49b-A-1",
    "stimulus": "&lt;p&gt;De los {{Q1}} estudiantes de una clase, la tercera parte va al colegio en autobús. ¿Cuántos forman este grupo?&lt;/p&gt;",
    "template": "&lt;p&gt;{{response}} estudiantes van en autobús.&lt;/p&gt;",
    "hint": "&lt;p&gt;La tercera parte de {{Q1}} se calcula así:&lt;/p&gt;&lt;p style=\"text-align: center\"&gt;{{Q1}} : 3 = ...&lt;/p&gt;",
    "feedback": "&lt;p&gt;La tercera parte de {{Q1}} se calcula así:&lt;/p&gt;&lt;p style=\"text-align: center\"&gt;{{Q1}} : 3 = {{A1}}&lt;/p&gt;",
    "seed": {
        "parameters": [
            {
                "name": "Q1",
                "label": null,
                "min": 18,
                "max": 30,
                "step": 3
            }
        ],
        "calculated": [
            {
                "name": "A1",
                "label": "{{function}}",
                "function": "{{Q1}}/3"
            }
        ],
        "uniques": true
    },
    "algorithm": {
        "name": "calculateOperation",
        "params": {
            "method": "equivLiteral",
            "keyboard": "NUMERICAL"
        }
    }
}</t>
  </si>
  <si>
    <t>En el parque hay {{Q1}} perros paseando. De esos perros, la tercera parte son pequeños. ¿Cuántos perros pequeños hay?</t>
  </si>
  <si>
    <t>{{A1}} perros pequeños.</t>
  </si>
  <si>
    <t>Q1= Min = 6; Max = 30; Step = 3</t>
  </si>
  <si>
    <t>&lt;p&gt;La tercera parte de un número se calcula dividiéndolo entre tres.&lt;/p&gt;&lt;p&gt;{{Q1}} : 3 = {{A1}} perros pequeños.&lt;/p&gt;</t>
  </si>
  <si>
    <t>{
    "id": "M2-NyO-49b-A-2",
    "stimulus": "&lt;p&gt;En el parque hay {{Q1}} perros. De todos ellos, la tercera parte tienen el pelo corto. ¿Cuántos pertenecen a este grupo?&lt;/p&gt;",
    "template": "&lt;p&gt;Hay {{response}} perros con pelo corto.&lt;/p&gt;",
    "hint": "&lt;p&gt;La tercera parte de {{Q1}} se calcula así:&lt;/p&gt;&lt;p style=\"text-align: center\"&gt;{{Q1}} : 3 = ...&lt;/p&gt;",
    "feedback": "&lt;p&gt;La tercera parte de {{Q1}} se calcula así:&lt;/p&gt;&lt;p style=\"text-align: center\"&gt;{{Q1}} : 3 = {{A1}}&lt;/p&gt;",
    "seed": {
        "parameters": [
            {
                "name": "Q1",
                "label": null,
                "min": 6,
                "max": 30,
                "step": 3
            }
        ],
        "calculated": [
            {
                "name": "A1",
                "label": "{{function}}",
                "function": "{{Q1}}/3"
            }
        ],
        "uniques": true
    },
    "algorithm": {
        "name": "calculateOperation",
        "params": {
            "method": "equivLiteral",
            "keyboard": "NUMERICAL"
        }
    }
}</t>
  </si>
  <si>
    <t>Leticia recoge sus {{Q1}} juguetes y coloca la tercera parte de ellos en un baúl. ¿Cuántos juguetes guarda en el baúl?</t>
  </si>
  <si>
    <t>Q1= Min =9; Max = 30; Step = 3</t>
  </si>
  <si>
    <t>&lt;p&gt;La tercera parte de un número se calcula dividiéndolo entre tres.&lt;/p&gt;&lt;p&gt;{{Q1}} : 3 = {{A1}} juguetes.&lt;/p&gt;</t>
  </si>
  <si>
    <t>{
    "id": "M2-NyO-49b-A-3",
    "stimulus": "&lt;p&gt;Cuando recoge sus {{Q1}} juguetes, Leticia mete la tercera parte de ellos en un baúl. ¿Cuántos son estos juguetes?&lt;/p&gt;",
    "template": "&lt;p&gt;Guarda {{response}} juguetes en el baúl.&lt;/p&gt;",
    "hint": "&lt;p&gt;La tercera parte de {{Q1}} se calcula así:&lt;/p&gt;&lt;p style=\"text-align: center\"&gt;{{Q1}} : 3 = ...&lt;/p&gt;",
    "feedback": "&lt;p&gt;La tercera parte de {{Q1}} se calcula así:&lt;/p&gt;&lt;p style=\"text-align: center\"&gt;{{Q1}} : 3 = {{A1}}&lt;/p&gt;",
    "seed": {
        "parameters": [
            {
                "name": "Q1",
                "label": null,
                "min": 9,
                "max": 30,
                "step": 3
            }
        ],
        "calculated": [
            {
                "name": "A1",
                "label": "{{function}}",
                "function": "{{Q1}}/3"
            }
        ],
        "uniques": true
    },
    "algorithm": {
        "name": "calculateOperation",
        "params": {
            "method": "equivLiteral",
            "keyboard": "NUMERICAL"
        }
    }
}</t>
  </si>
  <si>
    <t>M2-NyO-61a</t>
  </si>
  <si>
    <t>Divide círculos en 2, 3 y 4 partes iguales y describe las partes como "la mitad de", "el tercio de" o "el cuarto de" y al todo como "dos medios", "tres tercios" o "cuatro cuartos"</t>
  </si>
  <si>
    <t>¿En cuál de estas imágenes está pintada la mitad del círculo?
(Se ven 3)</t>
  </si>
  <si>
    <t>A1= M2-G-10c-1, M2-G-10c-2*
A2= M2-G-10c-3, M2-G-10c-4
A3= M2-G-10c-5, M2-G-10c-6
A4= M2-G-10c-7, M2-G-10c-8
A5= M2-G-10c-9, M2-G-10c-10
A6= M2-G-10c-11, M2-G-10c-12</t>
  </si>
  <si>
    <t>&lt;p&gt;Cuenta las partes en las que se divide el círculo y las partes coloreadas.&lt;/p&gt;</t>
  </si>
  <si>
    <t>&lt;p&gt;Cuenta las partes en las que se divide el círculo y las partes coloreadas.&lt;/p&gt;
-Si falla A2
&lt;p&gt;La parte pintada del círculo representa el tercio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</si>
  <si>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{"id":"M2-NyO-61a-I-1","stimulus":"&lt;p&gt;¿En cuál de estas imágenes está pintada la mitad del círculo?&lt;/p&gt;","hint":"&lt;p&gt;Cuenta las partes en las que se divide el círculo y las partes coloreadas.&lt;/p&gt;","feedback":"&lt;p&gt;Cuenta las partes en las que se divide el círculo y las partes coloreadas.","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t>
  </si>
  <si>
    <t>¿En cuál de estas imágenes está pintado el tercio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</si>
  <si>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</si>
  <si>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</si>
  <si>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{"id":"M2-NyO-61a-I-2","stimulus":"&lt;p&gt;¿En cuál de estas imágenes está pintado el tercio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t>
  </si>
  <si>
    <t>¿En cuál de estas imágenes está pintado el cuarto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</si>
  <si>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</si>
  <si>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</si>
  <si>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{"id":"M2-NyO-61a-I-3","stimulus":"&lt;p&gt;¿En cuál de estas imágenes está pintado el cuarto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t>
  </si>
  <si>
    <t>¿En cuál de estas imágenes están pintados dos medios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</si>
  <si>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</si>
  <si>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A5
&lt;p&gt;La parte pintada del círculo representa tres tercios del círculo.&lt;/p&gt;
-Si falla A6
&lt;p&gt;La parte pintada del círculo representa cuatro cuartos del círculo.&lt;/p&gt;</t>
  </si>
  <si>
    <t>{"id":"M2-NyO-61a-I-4","stimulus":"&lt;p&gt;¿En cuál de estas imágenes están pintados dos medios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t>
  </si>
  <si>
    <t>¿En cuál de estas imágenes están pintados tres tercios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</si>
  <si>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</si>
  <si>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A4
&lt;p&gt;La parte pintada del círculo representa dos medios del círculo.&lt;/p&gt;
-Si falla A6
&lt;p&gt;La parte pintada del círculo representa cuatro cuartos del círculo.&lt;/p&gt;</t>
  </si>
  <si>
    <t>{"id":"M2-NyO-61a-I-5","stimulus":"&lt;p&gt;¿En cuál de estas imágenes están pintados tres tercios del círculo?&lt;/p&gt;","hint":"&lt;p&gt;Cuenta las partes en las que se divide el círculo y las partes coloreadas.&lt;/p&gt;","feedback":"&lt;p&gt;Cuenta las partes en las que se divide el círculo y las partes coloreadas.","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t>
  </si>
  <si>
    <t>¿En cuál de estas imágenes están pintados cuatro cuartos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</si>
  <si>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</si>
  <si>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t>
  </si>
  <si>
    <t>{"id":"M2-NyO-61a-I-6","stimulus":"&lt;p&gt;¿En cuál de estas imágenes están pintados cuatro cuartos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width=\"300\"&gt;&lt;/img&gt;&lt;/div&gt;"}],"uniques":true},"algorithm":{"name":"trueFalse","template":"Multiple choice – standard","params":{"countCorrect":1,"countIncorrect":2,"showCheckIcon":false,"columns":3}}}</t>
  </si>
  <si>
    <t>Observa la imagen y completa.
{{Q1}}</t>
  </si>
  <si>
    <t>La parte coloreada representa {{A1}} del círculo.</t>
  </si>
  <si>
    <t>Q1= M2-G-10c-1, M2-G-10c-2</t>
  </si>
  <si>
    <t>A1 = "la mitad"*
A2 = "el tercio"
A3 = "el cuarto"</t>
  </si>
  <si>
    <t>{"id":"M2-NyO-61a-E-1","stimulus":"&lt;p&gt;Observa la imagen y completa.&lt;/p&gt;&lt;div style=\"display:flex; justify-content:center;\"&gt;&lt;img src=\"https://blueberry-assets.oneclick.es/{{Q1}}.svg\" width=\"250\"&gt;&lt;/img&gt;&lt;/div&gt;","template":"&lt;p&gt;La parte coloreada representa {{response}} del círculo.&lt;/p&gt;","hint":"&lt;p&gt;Cuenta las partes en las que se divide el círculo y las partes coloreadas.&lt;/p&gt;","feedback":"&lt;p&gt;Cuenta las partes en las que se divide el círculo y las partes coloreadas.&lt;/p&gt;","seed":{"parameters":[{"name":"Q1","label":null,"list":["M2_G_10c_1","M2_G_10c_2"]}],"calculated":[{"name":"A1","label":"{{function}}","function":"la mitad"},{"name":"A2","label":"{{function}}","function":"el tercio","incorrect":true},{"name":"A3","label":"{{function}}","function":"el cuarto","incorrect":true}],"uniques":true},"algorithm":{"name":"calculateOperation","template":"Cloze with drag &amp; drop","params":{"keyboard":"NUMERICAL"}}}</t>
  </si>
  <si>
    <t>Q1= M2-G-10c-3, M2-G-10c-4</t>
  </si>
  <si>
    <t>A1 = "la mitad"
A2 = "el tercio"*
A3 = "el cuarto"</t>
  </si>
  <si>
    <t>{"id":"M2-NyO-61a-E-2","stimulus":"&lt;p&gt;Observa la imagen y completa.&lt;/p&gt;&lt;div style=\"display:flex; justify-content:center;\"&gt;&lt;img src=\"https://blueberry-assets.oneclick.es/{{Q1}}.svg\" width=\"250\"&gt;&lt;/img&gt;&lt;/div&gt;","template":"&lt;p&gt;La parte coloreada representa {{response}} del círculo.&lt;/p&gt;","hint":"&lt;p&gt;Cuenta las partes en las que se divide el círculo y las partes coloreadas.&lt;/p&gt;","feedback":"&lt;p&gt;Cuenta las partes en las que se divide el círculo y las partes coloreadas.&lt;/p&gt;","seed":{"parameters":[{"name":"Q1","label":null,"list":["M2_G_10c_3","M2_G_10c_4"]}],"calculated":[{"name":"A1","label":"{{function}}","function":"la mitad","incorrect":true},{"name":"A2","label":"{{function}}","function":"el tercio"},{"name":"A3","label":"{{function}}","function":"el cuarto","incorrect":true}],"uniques":true},"algorithm":{"name":"calculateOperation","template":"Cloze with drag &amp; drop","params":{"keyboard":"NUMERICAL"}}}</t>
  </si>
  <si>
    <t>Q1= M2-G-10c-5, M2-G-10c-6</t>
  </si>
  <si>
    <t>A1 = "la mitad"
A2 = "el tercio"
A3 = "el cuarto"*</t>
  </si>
  <si>
    <t>{"id":"M2-NyO-61a-E-3","stimulus":"&lt;p&gt;Observa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coloreadas.&lt;/p&gt;","seed":{"parameters":[{"name":"Q1","label":null,"list":["M2_G_10c_5","M2_G_10c_6"]}],"calculated":[{"name":"A1","label":"{{function}}","function":"la mitad","incorrect":true},{"name":"A2","label":"{{function}}","function":"el tercio","incorrect":true},{"name":"A3","label":"{{function}}","function":"el cuarto"}],"uniques":true},"algorithm":{"name":"calculateOperation","template":"Cloze with drag &amp; drop","params":{"keyboard":"NUMERICAL"}}}</t>
  </si>
  <si>
    <t>Q1= M2-G-10c-7, M2-G-10c-8</t>
  </si>
  <si>
    <t>A1 = "dos medios"*
A2 = "tres tercios"
A3 = "cuatro cuartos"</t>
  </si>
  <si>
    <t>{"id":"M2-NyO-61a-E-4","stimulus":"&lt;p&gt;Observa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coloreadas.&lt;/p&gt;","seed":{"parameters":[{"name":"Q1","label":null,"list":["M2_G_10c_7","M2_G_10c_8"]}],"calculated":[{"name":"A1","label":"{{function}}","function":"cuatro cuartos","incorrect":true},{"name":"A2","label":"{{function}}","function":"tres tercios","incorrect":true},{"name":"A3","label":"{{function}}","function":"dos medios"}],"uniques":true},"algorithm":{"name":"calculateOperation","template":"Cloze with drag &amp; drop","params":{"keyboard":"NUMERICAL"}}}</t>
  </si>
  <si>
    <t>Q1= M2-G-10c-9, M2-G-10c-10</t>
  </si>
  <si>
    <t>A1 = "dos medios"
A2 = "tres tercios"*
A3 = "cuatro cuartos"</t>
  </si>
  <si>
    <t>{"id":"M2-NyO-61a-E-5","stimulus":"&lt;p&gt;Observa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coloreadas.&lt;/p&gt;","seed":{"parameters":[{"name":"Q1","label":null,"list":["M2_G_10c_9","M2_G_10c_10"]}],"calculated":[{"name":"A1","label":"{{function}}","function":"cuatro cuartos","incorrect":true},{"name":"A2","label":"{{function}}","function":"tres tercios"},{"name":"A3","label":"{{function}}","function":"dos medios","incorrect":true}],"uniques":true},"algorithm":{"name":"calculateOperation","template":"Cloze with drag &amp; drop","params":{"keyboard":"NUMERICAL"}}}</t>
  </si>
  <si>
    <t>Q1= M2-G-10c-11, M2-G-10c-12</t>
  </si>
  <si>
    <t>A1 = "dos medios"
A2 = "tres tercios"
A3 = "cuatro cuartos"*</t>
  </si>
  <si>
    <t>{"id":"M2-NyO-61a-E-6","stimulus":"&lt;p&gt;Observa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coloreadas.&lt;/p&gt;","seed":{"parameters":[{"name":"Q1","label":null,"list":["M2_G_10c_11","M2_G_10c_12"]}],"calculated":[{"name":"A1","label":"{{function}}","function":"cuatro cuartos"},{"name":"A2","label":"{{function}}","function":"tres tercios","incorrect":true},{"name":"A3","label":"{{function}}","function":"dos medios","incorrect":true}],"uniques":true},"algorithm":{"name":"calculateOperation","template":"Cloze with drag &amp; drop","params":{"keyboard":"NUMERICAL"}}}</t>
  </si>
  <si>
    <t>M2-NyO-61b</t>
  </si>
  <si>
    <t>Divide rectángulos en 2, 3 y 4 partes iguales y describe las partes como la mitad de, el tercio de o el cuarto de y al todo como dos medios, tres tercios o cuatro cuartos</t>
  </si>
  <si>
    <t>¿Cuál de estos rectángulos representa {{T1}}? Selecciónalo.
A1*
A2
A3</t>
  </si>
  <si>
    <t>Q1 = min = 2; max = 4; step = 1
Q2 = min = 2; max = 4; step = 1
Q3 = min = 2; max = 4; step = 1</t>
  </si>
  <si>
    <t>T1 = {{Q1}} == 2 ? 'dos mitades' : {{Q1}} == 3 ? 'tres tercios' : 'cuatro cuartos'
A1 = &lt;div class=\"fr-fractional-shape\" data-fraction={\"type\":\"RECTANGLE\\"divisions\":{{Q1}},\"fill\":{{Q1}}}&gt;&lt;/div&gt;
A2 = &lt;div class=\"fr-fractional-shape\" data-fraction={\"type\":\"RECTANGLE\\"divisions\":{{Q2}},\"fill\":{{Q2}}}&gt;&lt;/div&gt;
A3 = &lt;div class=\"fr-fractional-shape\" data-fraction={\"type\":\"RECTANGLE\\"divisions\":{{Q3}},\"fill\":{{Q3}}}&gt;&lt;/div&gt;</t>
  </si>
  <si>
    <t>&lt;p&gt;Cuenta las partes en las que se divide el rectángulo y las partes coloreadas.&lt;/p&gt;</t>
  </si>
  <si>
    <t>{
    "id": "M2-NyO-61b-I-1",
    "stimulus": "&lt;p&gt;¿Cuál de estos rectángulos representa {{T1}}? Selecciónalo.&lt;/p&gt;",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"T1",
                "label": "{{function}}",
                "function": "{{Q1}} == 2 ? 'dos mitades' : {{Q1}} == 3 ? 'tres tercios' : 'cuatro cuartos'",
                "temp": "true"
            },
            {
                "name": "A1",
                "label": "&lt;div class=\"fr-fractional-shape\" data-fraction={\"type\":\"RECTANGLE\",\"divisions\":{{Q1}},\"fill\":{{Q1}}}&gt;&lt;/div&gt;",
                "function": ""
            },
            {
                "name": "A2",
                "label": "&lt;div class=\"fr-fractional-shape\" data-fraction={\"type\":\"RECTANGLE\",\"divisions\":{{Q2}},\"fill\":{{Q2}}}&gt;&lt;/div&gt;",
                "function": "",
                "incorrect": "true"
            },
            {
                "name": "A3",
                "label": "&lt;div class=\"fr-fractional-shape\" data-fraction={\"type\":\"RECTANGLE\",\"divisions\":{{Q3}},\"fill\":{{Q3}}}&gt;&lt;/div&gt;",
                "function": "",
                "incorrect": "true"
            }
        ],
        "uniques": true
    },
    "algorithm": {
        "name": "trueFalse",
        "template": "Multiple choice – standard",
        "params": {
            "countCorrect": 1,
            "countIncorrect": 2,
            "showCheckIcon": false,
            "columns": 3
        }
    }
}</t>
  </si>
  <si>
    <t>&lt;p&gt;¿Cuál de estos rectángulos representa {{T1}}? Selecciónalo.&lt;/p&gt;
A1*
A2
A3</t>
  </si>
  <si>
    <t>T1 = Lemonlib.fractionToWords(1,{{Q1}}, 'es')
A1 = &lt;div class=\"fr-fractional-shape\" data-fraction={\"type\":\"RECTANGLE\\"divisions\":{{Q1}},\"fill\":1}&gt;&lt;/div&gt;
A2 = &lt;div class=\"fr-fractional-shape\" data-fraction={\"type\":\"RECTANGLE\\"divisions\":{{Q2}},\"fill\":1}&gt;&lt;/div&gt;
A3 = &lt;div class=\"fr-fractional-shape\" data-fraction={\"type\":\"RECTANGLE\\"divisions\":{{Q3}},\"fill\":1}&gt;&lt;/div&gt;</t>
  </si>
  <si>
    <t>{
    "id": "M2-NyO-61b-I-2",
    "stimulus": "&lt;p&gt;¿Cuál de estos rectángulos representa {{T1}}? Selecciónalo.&lt;/p&gt;",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"T1",
                "label": "{{function}}",
                "function": "Lemonlib.fractionToWords(1,{{Q1}}, 'es')",
                "temp": "true"
            },
            {
                "name": "A1",
                "label": "&lt;div class=\"fr-fractional-shape\" data-fraction={\"type\":\"RECTANGLE\",\"divisions\":{{Q1}},\"fill\":1}&gt;&lt;/div&gt;",
                "function": ""
            },
            {
                "name": "A2",
                "label": "&lt;div class=\"fr-fractional-shape\" data-fraction={\"type\":\"RECTANGLE\",\"divisions\":{{Q2}},\"fill\":1}&gt;&lt;/div&gt;",
                "function": "",
                "incorrect": "true"
            },
            {
                "name": "A3",
                "label": "&lt;div class=\"fr-fractional-shape\" data-fraction={\"type\":\"RECTANGLE\",\"divisions\":{{Q3}},\"fill\":1}&gt;&lt;/div&gt;",
                "function": "",
                "incorrect": "true"
            }
        ],
        "uniques": true
    },
    "algorithm": {
        "name": "trueFalse",
        "template": "Multiple choice – standard",
        "params": {
            "countCorrect": 1,
            "countIncorrect": 2,
            "showCheckIcon": false,
            "columns": 3
        }
    }
}</t>
  </si>
  <si>
    <t>&lt;p&gt;Completa la siguiente frase con la opción correcta.&lt;/p&gt;&lt;div class=\"fr-fractional-shape\" data-fraction={\"type\":\"RECTANGLE\",\"divisions\":{{Q1}},\"fill\":1}&gt;&lt;/div&gt;</t>
  </si>
  <si>
    <t>&lt;p&gt;La parte coloreada representa {{response}}.&lt;/p&gt;</t>
  </si>
  <si>
    <t>group1 = A1*, A2, A3
A1 = Lemonlib.fractionToWords(1,{{Q1}}, 'es')
A2 = Lemonlib.fractionToWords(1,{{Q2}}, 'es')
A3 = Lemonlib.fractionToWords(1,{{Q3}}, 'es')</t>
  </si>
  <si>
    <t>{
    "id": "M2-NyO-61b-E-1",
    "stimulus": "&lt;p&gt;Completa la siguiente frase con la opción correcta.&lt;/p&gt;&lt;div style=\"display:flex; justify-content:center;\"&gt;&lt;div class=\"fr-fractional-shape\" data-fraction={\"type\":\"RECTANGLE\",\"divisions\":{{Q1}},\"fill\":1}&gt;&lt;/div&gt;&lt;/div&gt;",
    "template": "&lt;p&gt;La parte coloreada representa {{response}}.&lt;/p&gt;",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"A1",
                "label": "{{function}}",
                "function": "Lemonlib.fractionToWords(1,{{Q1}}, 'es')",
                "group": 1
            },
            {
                "name": "A2",
                "label": "{{function}}",
                "function": "Lemonlib.fractionToWords(1,{{Q2}}, 'es')",
                "group": 1,
                "incorrect": "true"
            },
            {
                "name": "A3",
                "label": "{{function}}",
                "function": "Lemonlib.fractionToWords(1,{{Q3}}, 'es')",
                "group": 1,
                "incorrect": "true"
            }
        ],
        "uniques": true
    },
    "algorithm": {
        "name": "groupResponses",
        "template": "Cloze with drop down"
    }
}</t>
  </si>
  <si>
    <t>&lt;p&gt;Completa la siguiente frase con la opción correcta.&lt;/p&gt;&lt;div class=\"fr-fractional-shape\" data-fraction={\"type\":\"RECTANGLE\",\"divisions\":{{Q1}},\"fill\":{{Q1}}}&gt;&lt;/div&gt;</t>
  </si>
  <si>
    <t>A1 = {{Q1}} == 2 ? 'dos mitades' : {{Q1}} == 3 ? 'tres tercios' : 'cuatro cuartos'
A2 = {{Q2}} == 2 ? 'dos mitades' : {{Q2}} == 3 ? 'tres tercios' : 'cuatro cuartos'
A3 = {{Q3}} == 2 ? 'dos mitades' : {{Q3}} == 3 ? 'tres tercios' : 'cuatro cuartos'</t>
  </si>
  <si>
    <t>{
    "id": "M2-NyO-61b-E-2",
    "stimulus": "&lt;p&gt;Completa la siguiente frase con la opción correcta.&lt;/p&gt;&lt;div style=\"display:flex; justify-content:center;\"&gt;&lt;div class=\"fr-fractional-shape\" data-fraction={\"type\":\"RECTANGLE\",\"divisions\":{{Q1}},\"fill\":{{Q1}}}&gt;&lt;/div&gt;&lt;/div&gt;",
    "template": "&lt;p&gt;La parte coloreada representa {{response}}.&lt;/p&gt;",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"A1",
                "label": "{{function}}",
                "function": "{{Q1}} == 2 ? 'dos mitades' : {{Q1}} == 3 ? 'tres tercios' : 'cuatro cuartos'",
                "group": 1
            },
            {
                "name": "A2",
                "label": "{{function}}",
                "function": "{{Q2}} == 2 ? 'dos mitades' : {{Q2}} == 3 ? 'tres tercios' : 'cuatro cuartos'",
                "group": 1,
                "incorrect": "true"
            },
            {
                "name": "A3",
                "label": "{{function}}",
                "function": "{{Q3}} == 2 ? 'dos mitades' : {{Q3}} == 3 ? 'tres tercios' : 'cuatro cuartos'",
                "group": 1,
                "incorrect": "true"
            }
        ],
        "uniques": true
    },
    "algorithm": {
        "name": "groupResponses",
        "template": "Cloze with drop down"
    }
}</t>
  </si>
  <si>
    <t>M2-NyO-50a</t>
  </si>
  <si>
    <t>Construye series numéricas, ascendentes y descendentes, de cadencia 2, a partir de cualquier número</t>
  </si>
  <si>
    <t>¿Cómo continúa esta serie?</t>
  </si>
  <si>
    <t>{{T3}}, {{T2}}, {{T1}}, {{group1}}</t>
  </si>
  <si>
    <t>Q1= Min=10; Max = 100; Step = 1
Q2= Min=10; Max = 100; Step = 1
Q3= Min=10; Max = 100; Step = 1</t>
  </si>
  <si>
    <t>T1 = {{Q1}}+2
T2 = {{Q1}}+4
T3 = {{Q1}}+6
{{grupo1}} = Q1*, Q2, Q3</t>
  </si>
  <si>
    <t>Resta 2 al último número.</t>
  </si>
  <si>
    <t>&lt;p&gt;Cada número es el anterior menos 2:&lt;/p&gt;&lt;p&gt;{{T3}} − 2 = {{T2}}&lt;/p&gt;&lt;p&gt;{{T2}} − 2 = {{T1}}&lt;/p&gt;&lt;p&gt;{{T1}} − 2 = {{Q1}}&lt;/p&gt;</t>
  </si>
  <si>
    <t>{
    "id": "M2-NyO-50a-I-1",
    "stimulus": "&lt;p&gt;¿Cómo continúa esta serie?&lt;/p&gt;",
    "template": "&lt;p style=\"text-align: center\"&gt;{{T3}}, {{T2}}, {{T1}}, {{response}}&lt;/p&gt;",
    "hint": "&lt;p&gt;Observa:&lt;/p&gt;&lt;p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"&lt;p&gt;Cada número es el anterior menos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"group": 1
            },
            {
                "name": "A2",
                "label": "{{function}}",
                "function": "{{Q2}}",
                "group": 1,
                "incorrect": true
            },
            {
                "name": "A3",
                "label": "{{function}}",
                "function": "{{Q3}}",
                "group": 1,
                "incorrect": true
            }
        ],
        "uniques": true
    },
    "algorithm": {
        "name": "groupResponses",
        "template": "Cloze with drop down"
    }
}</t>
  </si>
  <si>
    <t>Arrastra el siguiente número de esta serie.</t>
  </si>
  <si>
    <t>{{T3}}, {{T2}}, {{T1}}, {{A1}}</t>
  </si>
  <si>
    <t>T1 = {{Q1}}-2
T2 = {{Q1}}-4
T3 = {{Q1}}-6
A1 = {{Q1}}
A2 = {{Q2}}
A3 = {{Q3}}</t>
  </si>
  <si>
    <t>Suma 2 al último número.</t>
  </si>
  <si>
    <t>&lt;p&gt;Cada número es el anterior más 2:&lt;/p&gt;&lt;p&gt;{{T3}} + 2 = {{T2}}&lt;/p&gt;&lt;p&gt;{{T2}} + 2 = {{T1}}&lt;/p&gt;&lt;p&gt;{{T1}} + 2 = {{Q1}}&lt;/p&gt;</t>
  </si>
  <si>
    <t>{
    "id": "M2-NyO-50a-I-2",
    "stimulus": "&lt;p&gt;Arrastra el siguiente número de esta serie.&lt;/p&gt;",
    "feedback": "&lt;p&gt;Cada número es el anterior más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"&lt;p&gt;Observa:&lt;/p&gt;&lt;p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"{{Q2}}",
                "incorrect": true
            },
            {
                "name": "A3",
                "label": "{{function}}",
                "function": "{{Q3}}",
                "incorrect": true
            }
        ],
        "uniques": true
    },
    "algorithm": {
        "name": "calculateOperation",
        "template": "Cloze with drag &amp; drop",
        "params": {
            "keyboard": "NUMERICAL"
        }
    }
}</t>
  </si>
  <si>
    <t>Escribe el número que sigue esta serie.</t>
  </si>
  <si>
    <t>{{Q1}}, {{T1}}, {{T2}}, {{A1}}</t>
  </si>
  <si>
    <t>Q1= Min=1; Max = 100; Step = 1</t>
  </si>
  <si>
    <t>T1= {{Q1}}+2
T2= {{Q1}}+4
A1= {{Q1}}+6</t>
  </si>
  <si>
    <t>&lt;p&gt;Cada número es el anterior más 2:&lt;/p&gt;&lt;p&gt;{{Q1}} + 2 = {{T1}}&lt;/p&gt;&lt;p&gt;{{T1}} + 2 = {{T2}}&lt;/p&gt;&lt;p&gt;{{T2}} + 2 = {{A1}}&lt;/p&gt;</t>
  </si>
  <si>
    <t>{
    "id": "M2-NyO-50a-E-1",
    "stimulus": "&lt;p&gt;Escribe el número que sigue esta serie.&lt;/p&gt;",
    "feedback": "&lt;p&gt;Cada número es el anterior más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"&lt;p&gt;Observa:&lt;/p&gt;&lt;p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"{{Q1}}+2",
                "temp": true
            },
            {
                "name": "T2",
                "label": null,
                "function": "{{Q1}}+4",
                "temp": true
            },
            {
                "name": "A1",
                "label": null,
                "function": "{{Q1}}+6"
            }
        ],
        "uniques": true
    },
    "algorithm": {
        "name": "calculateOperation",
        "params": {
            "method": "equivLiteral",
            "keyboard": "NUMERICAL"
        }
    }
}</t>
  </si>
  <si>
    <t>Q1= Min=6; Max = 100; Step = 1</t>
  </si>
  <si>
    <t>T1= {{Q1}}-2
T2= {{Q1}}-4
A1= {{Q1}}-6</t>
  </si>
  <si>
    <t>&lt;p&gt;Cada número es el anterior menos 2:&lt;/p&gt;&lt;p&gt;{{Q1}} − 2 = {{T1}}&lt;/p&gt;&lt;p&gt;{{T1}} − 2 = {{T2}}&lt;/p&gt;&lt;p&gt;{{T2}} − 2 = {{A1}}&lt;/p&gt;</t>
  </si>
  <si>
    <t>{
    "id": "M2-NyO-50a-E-2",
    "stimulus": "&lt;p&gt;Escribe el número que sigue esta serie.&lt;/p&gt;",
    "feedback": "&lt;p&gt;Cada número es el anterior menos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"&lt;p&gt;Resta 2 al último número:&lt;/p&gt;&lt;p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"{{Q1}}-2",
                "temp": true
            },
            {
                "name": "T2",
                "label": null,
                "function": "{{Q1}}-4",
                "temp": true
            },
            {
                "name": "A1",
                "label": null,
                "function": "{{Q1}}-6"
            }
        ],
        "uniques": true
    },
    "algorithm": {
        "name": "calculateOperation",
        "params": {
            "method": "equivLiteral",
            "keyboard": "NUMERICAL"
        }
    }
}</t>
  </si>
  <si>
    <t>M2-NyO-50b</t>
  </si>
  <si>
    <t>Construye series numéricas, ascendentes y descendentes, de cadencia 3, a partir de cualquier número</t>
  </si>
  <si>
    <t>&lt;p&gt;Elige el número siguiente de esta serie.&lt;/p&gt;&lt;p&gt;{{T3}}, {{T2}}, {{T1}}...&lt;/p&gt;
{{A1}}*
{{A2}}
{{A3}}</t>
  </si>
  <si>
    <t>Q1= Min=9; Max = 100; Step = 1
Q2= Min=9; Max = 100; Step = 1
Q3= Min=9; Max = 100; Step = 1</t>
  </si>
  <si>
    <t xml:space="preserve">T1= {{Q1}}-3
T2= {{Q1}}-6
T3= {{Q1}}-9
A1= {{Q1}}
A2= {{Q2}}
A3= {{Q3}}
</t>
  </si>
  <si>
    <t>Suma 3 al último número.</t>
  </si>
  <si>
    <t>&lt;p&gt;Cada número es el anterior más 3:&lt;/p&gt;&lt;p&gt;{{T3}} + 3 = {{T2}}&lt;/p&gt;&lt;p&gt;{{T2}} + 3 = {{T1}}&lt;/p&gt;&lt;p&gt;{{T1}} + 3 = {{A1}}&lt;/p&gt;</t>
  </si>
  <si>
    <t>{
    "id": "M2-NyO-50b-I-1",
    "stimulus": "&lt;p&gt;Elige el número siguiente de esta serie.&lt;/p&gt;&lt;p style=\"text-align: center\"&gt;{{T3}}, {{T2}}, {{T1}}...&lt;/p&gt;",
    "hint": "&lt;p&gt;Observa:&lt;/p&gt;&lt;p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"&lt;p&gt;Cada número es el anterior más 3:&lt;/p&gt;&lt;p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</si>
  <si>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 {{Q1}}+3
T2 = {{Q1}}+6
T3 = {{Q1}}+9
A1 = {{Q1}}
A2 = {{Q2}}
A3 = {{Q3}}</t>
  </si>
  <si>
    <t>Resta 3 al último número.</t>
  </si>
  <si>
    <t>&lt;p&gt;Cada número es el anterior menos 3:&lt;/p&gt;&lt;p&gt;{{T3}} − 3 = {{T2}}&lt;/p&gt;&lt;p&gt;{{T2}} − 3 = {{T1}}&lt;/p&gt;&lt;p&gt;{{T1}} − 3 = {{A1}}&lt;/p&gt;</t>
  </si>
  <si>
    <t>{
    "id": "M2-NyO-50b-I-2",
    "stimulus": "&lt;p&gt;Arrastra el siguiente número de esta serie.&lt;/p&gt;",
    "feedback": "&lt;p&gt;Cada número es el anterior menos 3:&lt;/p&gt;&lt;p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"&lt;p&gt;Observa:&lt;/p&gt;&lt;p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"calculateOperation",
        "template": "Cloze with drag &amp; drop",
        "params": {
            "keyboard": "NUMERICAL"
        }
    }
}</t>
  </si>
  <si>
    <t>Escribe cómo continúa esta serie.</t>
  </si>
  <si>
    <t>T1= {{Q1}}+3
T2= {{Q1}}+6
A1= {{Q1}}+9</t>
  </si>
  <si>
    <t>&lt;p&gt;Cada número es el anterior más 3:&lt;/p&gt;&lt;p&gt;{{Q1}} + 3 = {{T1}}&lt;/p&gt;&lt;p&gt;{{T1}} + 3 = {{T2}}&lt;/p&gt;&lt;p&gt;{{T2}} + 3 = {{A1}}&lt;/p&gt;</t>
  </si>
  <si>
    <t>{
    "id": "M2-NyO-50b-E-1",
    "stimulus": "&lt;p&gt;Escribe cómo continúa esta serie.&lt;/p&gt;",
    "feedback": "&lt;p&gt;Cada número es el anterior más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"&lt;p&gt;Observa:&lt;/p&gt;&lt;p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"{{Q1}}+3",
                "temp": true
            },
            {
                "name": "T2",
                "label": null,
                "function": "{{Q1}}+6",
                "temp": true
            },
            {
                "name": "A1",
                "label": null,
                "function": "{{Q1}}+9"
            }
        ],
        "uniques": true
    },
    "algorithm": {
        "name": "calculateOperation",
        "params": {
            "method": "equivLiteral",
            "keyboard": "NUMERICAL"
        }
    }
}</t>
  </si>
  <si>
    <t>Q1= Min=9; Max = 100; Step = 1</t>
  </si>
  <si>
    <t>T1= {{Q1}}-3
T2= {{Q1}}-6
A1= {{Q1}}-9</t>
  </si>
  <si>
    <t>&lt;p&gt;Cada número es el anterior menos 3:&lt;/p&gt;&lt;p&gt;{{Q1}} − 3 = {{T1}}&lt;/p&gt;&lt;p&gt;{{T1}} − 3 = {{T2}}&lt;/p&gt;&lt;p&gt;{{T2}} − 3 = {{A1}}&lt;/p&gt;</t>
  </si>
  <si>
    <t>{
    "id": "M2-NyO-50b-E-2",
    "stimulus": "&lt;p&gt;Escribe cómo continúa esta serie.&lt;/p&gt;",
    "feedback": "&lt;p&gt;Cada número es el anterior menos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"&lt;p&gt;Observa:&lt;/p&gt;&lt;p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"{{Q1}}-3",
                "temp": true
            },
            {
                "name": "T2",
                "label": null,
                "function": "{{Q1}}-6",
                "temp": true
            },
            {
                "name": "A1",
                "label": null,
                "function": "{{Q1}}-9"
            }
        ],
        "uniques": true
    },
    "algorithm": {
        "name": "calculateOperation",
        "params": {
            "method": "equivLiteral",
            "keyboard": "NUMERICAL"
        }
    }
}</t>
  </si>
  <si>
    <t>M2-NyO-50c</t>
  </si>
  <si>
    <t>Construye series numéricas, ascendentes y descendentes, de cadencia 4, a partir de cualquier número</t>
  </si>
  <si>
    <t>¿Cómo continúa esta secuencia? Selecciona la opción correcta.</t>
  </si>
  <si>
    <t>{{T3}}, {{T2}}, {{T1}}, {{grupo1}}</t>
  </si>
  <si>
    <t>Q1= Min=12; Max = 100; Step = 1
Q2= Min=12; Max = 100; Step = 1
Q3= Min=12; Max = 100; Step = 1</t>
  </si>
  <si>
    <t>T1= {{Q1}}-4
T2= {{Q1}}-8
T3= {{Q1}}-12
{{grupo1}} = Q1*, Q2, Q3</t>
  </si>
  <si>
    <t>Suma 4 al último número.</t>
  </si>
  <si>
    <t>&lt;p&gt;Cada número es el anterior más 4:&lt;/p&gt;&lt;p&gt;{{T3}} + 4 = {{T2}}&lt;/p&gt;&lt;p&gt;{{T2}} + 4 = {{T1}}&lt;/p&gt;&lt;p&gt;{{T1}} + 4 = {{A1}}&lt;/p&gt;</t>
  </si>
  <si>
    <t>{
    "id": "M2-NyO-50c-I-1",
    "stimulus": "&lt;p&gt;¿Cómo continúa esta secuencia? Selecciona la opción correcta.&lt;/p&gt;",
    "template": "&lt;p style=\"text-align: center\"&gt;{{T3}}, {{T2}}, {{T1}}, {{response}}&lt;/p&gt;",
    "hint": "&lt;p&gt;Observa:&lt;/p&gt;&lt;p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es el anterior más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t>
  </si>
  <si>
    <t>Elige cuál es el siguiente número de esta serie.
{{T3}}, {{T2}}, {{T1}}...
{{Q1}}*
{{Q2}}
{{Q3}}</t>
  </si>
  <si>
    <t>T1= {{Q1}}+4
T2= {{Q1}}+8
T3= {{Q1}}+12</t>
  </si>
  <si>
    <t>Resta 4 al último número.</t>
  </si>
  <si>
    <t>&lt;p&gt;Cada número es el anterior menos 4:&lt;/p&gt;&lt;p&gt;{{T3}} − 4 = {{T2}}&lt;/p&gt;&lt;p&gt;{{T2}} − 4 = {{T1}}&lt;/p&gt;&lt;p&gt;{{T1}} − 4 = {{A1}}&lt;/p&gt;</t>
  </si>
  <si>
    <t>{
    "id": "M2-NyO-50c-I-2",
    "stimulus": "&lt;p&gt;Elige el número siguiente de esta serie.&lt;/p&gt;&lt;p style=\"text-align: center\"&gt;{{T3}}, {{T2}}, {{T1}}...&lt;/p&gt;",
    "hint": "&lt;p&gt;Observa:&lt;/p&gt;&lt;p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es el anterior menos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</si>
  <si>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Min=12; Max = 100; Step = 1</t>
  </si>
  <si>
    <t>T1= {{Q1}}+4
T2= {{Q1}}+8
A1= {Q1}}+12</t>
  </si>
  <si>
    <t>&lt;p&gt;Cada número es el anterior más 4:&lt;/p&gt;&lt;p&gt;{{Q1}} + 4 = {{T1}}&lt;/p&gt;&lt;p&gt;{{T1}} + 4 = {{T2}}&lt;/p&gt;&lt;p&gt;{{T2}} + 4 = {{A1}}&lt;/p&gt;</t>
  </si>
  <si>
    <t>{
    "id": "M2-NyO-50c-E-1",
    "stimulus": "&lt;p&gt;Escribe cómo continúa esta serie.&lt;/p&gt;",
    "feedback": "&lt;p&gt;Cada número es el anterior más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"&lt;p&gt;Observa:&lt;/p&gt;&lt;p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"{{Q1}}+4",
                "temp": true
            },
            {
                "name": "T2",
                "label": null,
                "function": "{{Q1}}+8",
                "temp": true
            },
            {
                "name": "A1",
                "label": null,
                "function": "{{Q1}}+12"
            }
        ],
        "uniques": true
    },
    "algorithm": {
        "name": "calculateOperation",
        "params": {
            "method": "equivLiteral",
            "keyboard": "NUMERICAL"
        }
    }
}</t>
  </si>
  <si>
    <t>T1= {{Q1}}-4
T2= {{Q1}}-8
A1= {Q1}}-12</t>
  </si>
  <si>
    <t>&lt;p&gt;Cada número es el anterior menos 4:&lt;/p&gt;&lt;p&gt;{{Q1}} − 4 = {{T1}}&lt;/p&gt;&lt;p&gt;{{T1}} − 4 = {{T2}}&lt;/p&gt;&lt;p&gt;{{T2}} − 4 = {{A1}}&lt;/p&gt;</t>
  </si>
  <si>
    <t>{
    "id": "M2-NyO-50c-E-2",
    "stimulus": "&lt;p&gt;Escribe cómo continúa esta serie.&lt;/p&gt;",
    "feedback": "&lt;p&gt;Cada número es el anterior menos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"&lt;p&gt;Observa:&lt;/p&gt;&lt;p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12,
                "max": 100,
                "step": 1
            }
        ],
        "calculated": [
            {
                "name": "T1",
                "label": null,
                "function": "{{Q1}}-4",
                "temp": true
            },
            {
                "name": "T2",
                "label": null,
                "function": "{{Q1}}-8",
                "temp": true
            },
            {
                "name": "A1",
                "label": null,
                "function": "{{Q1}}-12"
            }
        ],
        "uniques": true
    },
    "algorithm": {
        "name": "calculateOperation",
        "params": {
            "method": "equivLiteral",
            "keyboard": "NUMERICAL"
        }
    }
}</t>
  </si>
  <si>
    <t>M2-NyO-50d</t>
  </si>
  <si>
    <t>Construye series numéricas, ascendentes y descendentes, de cadencia 5, a partir de cualquier número</t>
  </si>
  <si>
    <t>Q1= Min=15; Max = 100; Step = 1
Q2= Min=15; Max = 100; Step = 1
Q3= Min=15; Max = 100; Step = 1</t>
  </si>
  <si>
    <t>T1= {{Q1}}-5
T2= {{Q1}}-10
T3= {{Q1}}-15
A1={{Q1}}
A2={{Q2}}
A3={{Q3}}</t>
  </si>
  <si>
    <t>Suma 5 al último número.</t>
  </si>
  <si>
    <t>&lt;p&gt;Cada número es el anterior más 5:&lt;/p&gt;&lt;p&gt;{{T3}} + 5 = {{T2}}&lt;/p&gt;&lt;p&gt;{{T2}} + 5 = {{T1}}&lt;/p&gt;&lt;p&gt;{{T1}} + 5 = {{A1}}&lt;/p&gt;</t>
  </si>
  <si>
    <t>{
    "id": "M2-NyO-50d-I-1",
    "stimulus": "&lt;p&gt;Arrastra el siguiente número de esta serie.&lt;/p&gt;",
    "feedback": "&lt;p&gt;Cada número es el anterior más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"&lt;p&gt;Observa:&lt;/p&gt;&lt;p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"{{function}}",
                "function": "{{Q1}}"
            },
            {
                "name": "A2",
                "label": "{{function}}",
                "function": "{{Q2}}",
                "incorrect": true
            },
            {
                "name": "A3",
                "label": "{{function}}",
                "function": "{{Q2}}",
                "incorrect": true
            }
        ],
        "uniques": true
    },
    "algorithm": {
        "name": "calculateOperation",
        "template": "Cloze with drag &amp; drop",
        "params": {
            "keyboard": "NUMERICAL"
        }
    }
}</t>
  </si>
  <si>
    <t>Elige el siguiente número de esta serie.</t>
  </si>
  <si>
    <t>T1= {{Q1}}+5
T2= {{Q1}}+10
T3= {{Q1}}+15
A1={{Q1}}
A2={{Q2}}
A3={{Q3}}
{{group1}} = A1*, A2, A3</t>
  </si>
  <si>
    <t>Resta 5 al último número.</t>
  </si>
  <si>
    <t>&lt;p&gt;Cada número es el anterior menos 5:&lt;/p&gt;&lt;p&gt;{{T3}} − 5 = {{T2}}&lt;/p&gt;&lt;p&gt;{{T2}} − 5 = {{T1}}&lt;/p&gt;&lt;p&gt;{{T1}} − 5 = {{A1}}&lt;/p&gt;</t>
  </si>
  <si>
    <t>{
    "id": "M2-NyO-50d-I-2",
    "stimulus": "&lt;p&gt;¿Cómo continúa esta secuencia? Selecciona la opción correcta.&lt;/p&gt;",
    "template": "&lt;p style=\"text-align: center\"&gt;{{T3}}, {{T2}}, {{T1}}, {{response}}&lt;/p&gt;",
    "hint": "&lt;p&gt;Observa:&lt;/p&gt;&lt;p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"&lt;p&gt;Cada número es el anterior menos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t>
  </si>
  <si>
    <t>Escribe el siguiente número de esta serie.</t>
  </si>
  <si>
    <t>Q1= Min=15; Max = 100; Step = 1</t>
  </si>
  <si>
    <t>T1 = {{Q1}}+5
T2 = {{Q1}}+10
A1 = {{Q1}}+15</t>
  </si>
  <si>
    <t>&lt;p&gt;Cada número es el anterior más 5:&lt;/p&gt;&lt;p&gt;{{Q1}} + 5 = {{T1}}&lt;/p&gt;&lt;p&gt;{{T1}} + 5 = {{T2}}&lt;/p&gt;&lt;p&gt;{{T2}} + 5 = {{A1}}&lt;/p&gt;</t>
  </si>
  <si>
    <t>{
    "id": "M2-NyO-50d-E-1",
    "stimulus": "&lt;p&gt;Escribe el siguiente número de esta serie.&lt;/p&gt;",
    "feedback": "&lt;p&gt;Cada número es el anterior más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"&lt;p&gt;Observa:&lt;/p&gt;&lt;p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t>
  </si>
  <si>
    <t>T1 = {{Q1}}-5
T2 = {{Q1}}-10
A1 = {{Q1}}-15</t>
  </si>
  <si>
    <t>&lt;p&gt;Cada número es el anterior menos 5:&lt;/p&gt;&lt;p&gt;{{Q1}} − 5 = {{T1}}&lt;/p&gt;&lt;p&gt;{{T1}} − 5 = {{T2}}&lt;/p&gt;&lt;p&gt;{{T2}} − 5 = {{A1}}&lt;/p&gt;</t>
  </si>
  <si>
    <t>{
    "id": "M2-NyO-50d-E-2",
    "stimulus": "&lt;p&gt;Escribe cómo continúa esta serie.&lt;/p&gt;",
    "feedback": "&lt;p&gt;Cada número es el anterior menos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"&lt;p&gt;Observa:&lt;/p&gt;&lt;p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t>
  </si>
  <si>
    <t>M2-NyO-50e</t>
  </si>
  <si>
    <t>Construye series numéricas, ascendentes y descendentes, de cadencia 10, a partir de cualquier número</t>
  </si>
  <si>
    <t>Elige cómo continúa la siguiente secuencia.
{{T3}}, {{T2}}, {{T1}}...
{{Q1}}*
{{Q2}}
{{Q3}}</t>
  </si>
  <si>
    <t>Q1= Min=30; Max = 300; Step = 1
Q2= Min=30; Max = 300; Step = 1
Q3= Min=30; Max = 300; Step = 1</t>
  </si>
  <si>
    <t>T1= {{Q1}}-10
T2= {{Q1}}-20
T3= {{Q1}}-30</t>
  </si>
  <si>
    <t>Suma 10 al último número.</t>
  </si>
  <si>
    <t>&lt;p&gt;Cada número es el anterior más 10:&lt;/p&gt;&lt;p&gt;{{T3}} + 10 = {{T2}}&lt;/p&gt;&lt;p&gt;{{T2}} + 10 = {{T1}}&lt;/p&gt;&lt;p&gt;{{T1}} + 10 = {{A1}}&lt;/p&gt;</t>
  </si>
  <si>
    <t>{
    "id": "M2-NyO-50e-I-1",
    "stimulus": "&lt;p&gt;Elige cómo continúa la siguiente secuencia.&lt;/p&gt;&lt;p style=\"text-align: center\"&gt;{{T3}}, {{T2}}, {{T1}}...&lt;/p&gt;",
    "hint": "&lt;p&gt;Observa:&lt;/p&gt;&lt;p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es el anterior más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</si>
  <si>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{{Q1}}+10
T2= {{Q1}}+20
T3= {{Q1}}+30
group1 = Q1*, Q2, Q3</t>
  </si>
  <si>
    <t>Resta 10 al último número.</t>
  </si>
  <si>
    <t>&lt;p&gt;Cada número es el anterior menos 10:&lt;/p&gt;&lt;p&gt;{{T3}} − 10 = {{T2}}&lt;/p&gt;&lt;p&gt;{{T2}} − 10 = {{T1}}&lt;/p&gt;&lt;p&gt;{{T1}} − 10 = {{A1}}&lt;/p&gt;</t>
  </si>
  <si>
    <t>{
    "id": "M2-NyO-50e-I-2",
    "stimulus": "&lt;p&gt;Elige el siguiente número de esta serie.&lt;/p&gt;",
    "template": "&lt;p style=\"text-align: center\"&gt;{{T3}}, {{T2}}, {{T1}}, {{response}}&lt;/p&gt;",
    "hint": "&lt;p&gt;Observa:&lt;/p&gt;&lt;p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es el anterior menos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t>
  </si>
  <si>
    <t>Q1= Min=1; Max =300; Step = 1</t>
  </si>
  <si>
    <t>T1= {{Q1}}+10
T2= {{Q1}}+20
A1= {Q1}}+30</t>
  </si>
  <si>
    <t>&lt;p&gt;Cada número es el anterior más 10:&lt;/p&gt;&lt;p&gt;{{Q1}} + 10 = {{T1}}&lt;/p&gt;&lt;p&gt;{{T1}} + 10 = {{T2}}&lt;/p&gt;&lt;p&gt;{{T2}} + 10 = {{A1}}&lt;/p&gt;</t>
  </si>
  <si>
    <t>{
    "id": "M2-NyO-50e-E-1",
    "stimulus": "&lt;p&gt;Escribe cómo continúa esta serie.&lt;/p&gt;",
    "feedback": "&lt;p&gt;Cada número es el anterior más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"&lt;p&gt;Observa:&lt;/p&gt;&lt;p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"{{Q1}}+10",
                "temp": true
            },
            {
                "name": "T2",
                "label": null,
                "function": "{{Q1}}+20",
                "temp": true
            },
            {
                "name": "A1",
                "label": null,
                "function": "{{Q1}}+30"
            }
        ],
        "uniques": true
    },
    "algorithm": {
        "name": "calculateOperation",
        "params": {
            "method": "equivLiteral",
            "keyboard": "NUMERICAL"
        }
    }
}</t>
  </si>
  <si>
    <t>Q1= Min=30; Max = 300; Step = 1</t>
  </si>
  <si>
    <t>T1= {{Q1}}-10
T2= {{Q1}}-20
A1= {Q1}}-30</t>
  </si>
  <si>
    <t>&lt;p&gt;Cada número es el anterior menos 10:&lt;/p&gt;&lt;p&gt;{{Q1}} − 10 = {{T1}}&lt;/p&gt;&lt;p&gt;{{T1}} − 10 = {{T2}}&lt;/p&gt;&lt;p&gt;{{T2}} − 10 = {{A1}}&lt;/p&gt;</t>
  </si>
  <si>
    <t>{
    "id": "M2-NyO-50e-E-2",
    "stimulus": "&lt;p&gt;Escribe cómo continúa esta serie.&lt;/p&gt;",
    "feedback": "&lt;p&gt;Cada número es el anterior menos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"&lt;p&gt;Observa:&lt;/p&gt;&lt;p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"{{Q1}}-10",
                "temp": true
            },
            {
                "name": "T2",
                "label": null,
                "function": "{{Q1}}-20",
                "temp": true
            },
            {
                "name": "A1",
                "label": null,
                "function": "{{Q1}}-30"
            }
        ],
        "uniques": true
    },
    "algorithm": {
        "name": "calculateOperation",
        "params": {
            "method": "equivLiteral",
            "keyboard": "NUMERICAL"
        }
    }
}</t>
  </si>
  <si>
    <t>M2-NyO-50f</t>
  </si>
  <si>
    <t>Construye series numéricas, ascendentes y descendentes, de cadencia 100, a partir de cualquier número</t>
  </si>
  <si>
    <t>Arrastra el número que continúa esta serie.</t>
  </si>
  <si>
    <t>Q1= Min=300; Max = 999; Step = 1
Q2= Min=300; Max = 999; Step = 1
Q3= Min=300; Max = 999; Step = 1</t>
  </si>
  <si>
    <t>T1= {{Q1}}-100
T2= {{Q1}}-200
T3= {{Q1}}-300
A1={{Q1}}
A2={{Q2}}
A3={{Q3}}</t>
  </si>
  <si>
    <t>Suma 100 al último número.</t>
  </si>
  <si>
    <t>&lt;p&gt;Cada número es el anterior más 100:&lt;/p&gt;&lt;p&gt;{{T3}} + 100 = {{T2}}&lt;/p&gt;&lt;p&gt;{{T2}} + 100 = {{T1}}&lt;/p&gt;&lt;p&gt;{{T1}} + 100 = {{A1}}&lt;/p&gt;</t>
  </si>
  <si>
    <t>{
    "id": "M2-NyO-50f-I-1",
    "stimulus": "&lt;p&gt;Arrastra el número que continúa esta serie.&lt;/p&gt;",
    "feedback": "&lt;p&gt;Cada número es el anterior más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"&lt;p&gt;Observa:&lt;/p&gt;&lt;p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"{{Q2}}",
                "incorrect": true
            },
            {
                "name": "A3",
                "label": "{{function}}",
                "function": "{{Q3}}",
                "incorrect": true
            }
        ],
        "uniques": true
    },
    "algorithm": {
        "name": "calculateOperation",
        "template": "Cloze with drag &amp; drop",
        "params": {
            "keyboard": "NUMERICAL"
        }
    }
}</t>
  </si>
  <si>
    <t>Q1= Min=1; Max = 699; Step = 1
Q2= Min=1; Max = 699; Step = 1
Q3= Min=1; Max = 699; Step = 1</t>
  </si>
  <si>
    <t>T1= {{Q1}}+100
T2= {{Q1}}+200
T3= {{Q1}}+300
group1 = Q1*, Q2, Q3</t>
  </si>
  <si>
    <t>Resta 100 al último número.</t>
  </si>
  <si>
    <t>&lt;p&gt;Cada número es el anterior menos 100:&lt;/p&gt;&lt;p&gt;{{T3}} − 100 = {{T2}}&lt;/p&gt;&lt;p&gt;{{T2}} − 100 = {{T1}}&lt;/p&gt;&lt;p&gt;{{T1}} − 100 = {{A1}}&lt;/p&gt;</t>
  </si>
  <si>
    <t>{
    "id": "M2-NyO-50f-I-2",
    "stimulus": "&lt;p&gt;Elige el siguiente número de esta serie.&lt;/p&gt;",
    "template": "&lt;p style=\"text-align: center\"&gt;{{T3}}, {{T2}}, {{T1}}, {{response}}&lt;/p&gt;",
    "hint": "&lt;p&gt;Observa:&lt;/p&gt;&lt;p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"&lt;p&gt;Cada número es el anterior menos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t>
  </si>
  <si>
    <t>¿Cómo continúa esta serie? Escribe el siguiente número.</t>
  </si>
  <si>
    <t>Q1= Min=1; Max = 699; Step = 1</t>
  </si>
  <si>
    <t>T1 = {{Q1}}+100
T2 = {{Q1}}+200
A1 = {{Q1}}+300</t>
  </si>
  <si>
    <t>&lt;p&gt;Cada número es el anterior más 100:&lt;/p&gt;&lt;p&gt;{{Q1}} + 100 = {{T1}}&lt;/p&gt;&lt;p&gt;{{T1}} + 100 = {{T2}}&lt;/p&gt;&lt;p&gt;{{T2}} + 100 = {{A1}}&lt;/p&gt;</t>
  </si>
  <si>
    <t>{
    "id": "M2-NyO-50f-E-1",
    "stimulus": "&lt;p&gt;¿Cómo continúa esta serie? Escribe el siguiente número.&lt;/p&gt;",
    "feedback": "&lt;p&gt;Cada número es el anterior más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"&lt;p&gt;Observa:&lt;/p&gt;&lt;p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"{{Q1}}+100",
                "temp": true
            },
            {
                "name": "T2",
                "label": null,
                "function": "{{Q1}}+200",
                "temp": true
            },
            {
                "name": "A1",
                "label": null,
                "function": "{{Q1}}+300"
            }
        ],
        "uniques": true
    },
    "algorithm": {
        "name": "calculateOperation",
        "params": {
            "method": "equivLiteral",
            "keyboard": "NUMERICAL"
        }
    }
}</t>
  </si>
  <si>
    <t>Q1= Min=300; Max = 999; Step = 1</t>
  </si>
  <si>
    <t>T1= {{Q1}}-100
T2= {{Q1}}-200
A1= {{Q1}}-300</t>
  </si>
  <si>
    <t>&lt;p&gt;Cada número es el anterior menos 100:&lt;/p&gt;&lt;p&gt;{{Q1}} − 100 = {{T1}}&lt;/p&gt;&lt;p&gt;{{T1}} − 100 = {{T2}}&lt;/p&gt;&lt;p&gt;{{T2}} − 100 = {{A1}}&lt;/p&gt;</t>
  </si>
  <si>
    <t>{
    "id": "M2-NyO-50f-E-2",
    "stimulus": "&lt;p&gt;¿Cómo continúa esta serie? Escribe el siguiente número.&lt;/p&gt;",
    "feedback": "&lt;p&gt;Cada número es el anterior menos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"&lt;p&gt;Observa:&lt;/p&gt;&lt;p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"{{Q1}}-100",
                "temp": true
            },
            {
                "name": "T2",
                "label": null,
                "function": "{{Q1}}-200",
                "temp": true
            },
            {
                "name": "A1",
                "label": null,
                "function": "{{Q1}}-300"
            }
        ],
        "uniques": true
    },
    "algorithm": {
        "name": "calculateOperation",
        "params": {
            "method": "equivLiteral",
            "keyboard": "NUMERICAL"
        }
    }
}</t>
  </si>
  <si>
    <t>M2-NyO-50g</t>
  </si>
  <si>
    <t>Construye series numéricas, ascendentes y descendentes, de cadencia 25, a partir de números acabados en 0 o 5</t>
  </si>
  <si>
    <t>¿Cuál de estos números es el siguiente en esta serie?
{{T3}}, {{T2}}, {{T1}} ...
{{Q1}}*
{{Q2}}
{{Q3}}</t>
  </si>
  <si>
    <t>Q1= Min=75; Max = 920; Step = 5</t>
  </si>
  <si>
    <t>T1= {{Q1}}-25
T2= {{Q1}}-50
T3= {{Q1}}-75</t>
  </si>
  <si>
    <t>Suma 25 al último número.</t>
  </si>
  <si>
    <t>&lt;p&gt;Cada número es el anterior más 25:&lt;/p&gt;&lt;p&gt;{{T3}} + 25 = {{T2}}&lt;/p&gt;&lt;p&gt;{{T2}} + 25 = {{T1}}&lt;/p&gt;&lt;p&gt;{{T1}} + 25 = {{A1}}&lt;/p&gt;</t>
  </si>
  <si>
    <t>{
    "id": "M2-NyO-50g-I-1",
    "stimulus": "&lt;p&gt;¿Cuál de estos números es el siguiente en esta serie?&lt;/p&gt;&lt;p style=\"text-align: center\"&gt;{{T3}}, {{T2}}, {{T1}}...&lt;/p&gt;",
    "hint": "&lt;p&gt;Observa:&lt;/p&gt;&lt;p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"&lt;p&gt;Cada número es el anterior más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</si>
  <si>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 {{Q1}}+25
T2 = {{Q1}}+50
T3 = {{Q1}}+75
A1 = {{Q1}}
A2 = {{Q2}}
A3 = {{Q3}}</t>
  </si>
  <si>
    <t>Resta 25 al último número.</t>
  </si>
  <si>
    <t>&lt;p&gt;Cada número es el anterior menos 25:&lt;/p&gt;&lt;p&gt;{{T3}} − 25 = {{T2}}&lt;/p&gt;&lt;p&gt;{{T2}} − 25 = {{T1}}&lt;/p&gt;&lt;p&gt;{{T1}} − 25 = {{A1}}&lt;/p&gt;</t>
  </si>
  <si>
    <t>{
    "id": "M2-NyO-50g-I-2",
    "stimulus": "&lt;p&gt;Arrastra el siguiente número de esta serie.&lt;/p&gt;",
    "feedback": "&lt;p&gt;Cada número es el anterior menos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"&lt;p&gt;Observa:&lt;/p&gt;&lt;p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"calculateOperation",
        "template": "Cloze with drag &amp; drop",
        "params": {
            "keyboard": "NUMERICAL"
        }
    }
}</t>
  </si>
  <si>
    <t>Continúa esta serie.</t>
  </si>
  <si>
    <t>Q1= Min=5; Max = 920; Step = 5</t>
  </si>
  <si>
    <t>T1= {{Q1}}+25
T2= {{Q1}}+50
A1= {{Q1}}+75</t>
  </si>
  <si>
    <t>&lt;p&gt;Cada número es el anterior más 25:&lt;/p&gt;&lt;p&gt;{{Q1}} + 25 = {{T1}}&lt;/p&gt;&lt;p&gt;{{T1}} + 25 = {{T2}}&lt;/p&gt;&lt;p&gt;{{T2}} + 25 = {{A1}}&lt;/p&gt;</t>
  </si>
  <si>
    <t>{
    "id": "M2-NyO-50g-E-1",
    "stimulus": "&lt;p&gt;Continúa esta serie.&lt;/p&gt;",
    "feedback": "&lt;p&gt;Cada número es el anterior más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"&lt;p&gt;Observa:&lt;/p&gt;&lt;p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"{{Q1}}+25",
                "temp": true
            },
            {
                "name": "T2",
                "label": null,
                "function": "{{Q1}}+50",
                "temp": true
            },
            {
                "name": "A1",
                "label": null,
                "function": "{{Q1}}+75"
            }
        ],
        "uniques": true
    },
    "algorithm": {
        "name": "calculateOperation",
        "params": {
            "method": "equivLiteral",
            "keyboard": "NUMERICAL"
        }
    }
}</t>
  </si>
  <si>
    <t>Q1= Min=75; Max = 995; Step = 5</t>
  </si>
  <si>
    <t>T1= {{Q1}}-25
T2= {{Q1}}-50
A1= {{Q1}}-75</t>
  </si>
  <si>
    <t>&lt;p&gt;Cada número es el anterior menos 25:&lt;/p&gt;&lt;p&gt;{{Q1}} − 25 = {{T1}}&lt;/p&gt;&lt;p&gt;{{T1}} − 25 = {{T2}}&lt;/p&gt;&lt;p&gt;{{T2}} − 25 = {{A1}}&lt;/p&gt;</t>
  </si>
  <si>
    <t>{
    "id": "M2-NyO-50g-E-2",
    "stimulus": "&lt;p&gt;Continúa esta serie.&lt;/p&gt;",
    "feedback": "&lt;p&gt;Cada número es el anterior menos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"&lt;p&gt;Observa:&lt;/p&gt;&lt;p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"{{Q1}}-25",
                "temp": true
            },
            {
                "name": "T2",
                "label": null,
                "function": "{{Q1}}-50",
                "temp": true
            },
            {
                "name": "A1",
                "label": null,
                "function": "{{Q1}}-75"
            }
        ],
        "uniques": true
    },
    "algorithm": {
        "name": "calculateOperation",
        "params": {
            "method": "equivLiteral",
            "keyboard": "NUMERICAL"
        }
    }
}</t>
  </si>
  <si>
    <t>M2-NyO-50h</t>
  </si>
  <si>
    <t>Construye series numéricas, ascendentes y descendentes, de cadencia 50, a partir de números acabados en 0 o 5</t>
  </si>
  <si>
    <t>Q1-Q3= Min=150; Max = 845; Step = 5</t>
  </si>
  <si>
    <t>T1= {{Q1}}-50
T2= {{Q1}}-100
T3= {{Q1}}-150
grupo1 = Q1*, Q2, Q3</t>
  </si>
  <si>
    <t>Suma 50 al último número.</t>
  </si>
  <si>
    <t>&lt;p&gt;Cada número es el anterior más 50:&lt;/p&gt;&lt;p&gt;{{T3}} + 50 = {{T2}}&lt;/p&gt;&lt;p&gt;{{T2}} + 50 = {{T1}}&lt;/p&gt;&lt;p&gt;{{T1}} + 50 = {{A1}}&lt;/p&gt;</t>
  </si>
  <si>
    <t>{
    "id": "M2-NyO-50h-I-1",
    "stimulus": "&lt;p&gt;Elige el siguiente número de esta serie.&lt;/p&gt;",
    "template": "&lt;p style=\"text-align: center\"&gt;{{T3}}, {{T2}}, {{T1}}, {{response}}&lt;/p&gt;",
    "hint": "&lt;p&gt;Observa:&lt;/p&gt;&lt;p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es el anterior más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t>
  </si>
  <si>
    <t>¿Cón qué número continúa esta serie?
{{T3}}, {{T2}}, {{T1}}...
{{Q1}}*
{{Q2}}
{{Q3}}</t>
  </si>
  <si>
    <t>Q1= Min=150; Max = 845; Step = 5</t>
  </si>
  <si>
    <t>T1= {{Q1}}+50
T2= {{Q1}}+100
T3= {{Q1}}+150</t>
  </si>
  <si>
    <t>Resta 50 al último número.</t>
  </si>
  <si>
    <t>&lt;p&gt;Cada número es el anterior menos 50:&lt;/p&gt;&lt;p&gt;{{T3}} − 50 = {{T2}}&lt;/p&gt;&lt;p&gt;{{T2}} − 50 = {{T1}}&lt;/p&gt;&lt;p&gt;{{T1}} − 50 = {{A1}}&lt;/p&gt;</t>
  </si>
  <si>
    <t>{
    "id": "M2-NyO-50h-I-2",
    "stimulus": "&lt;p&gt;¿Cón qué número continúa esta serie?&lt;/p&gt;&lt;p style=\"text-align: center\"&gt;{{T3}}, {{T2}}, {{T1}}...&lt;/p&gt;",
    "hint": "&lt;p&gt;Observa:&lt;/p&gt;&lt;p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es el anterior menos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</si>
  <si>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Min=5; Max = 845; Step = 5</t>
  </si>
  <si>
    <t>T1= {{Q1}}+50
T2= {{Q1}}+100
A1= {Q1}}+150</t>
  </si>
  <si>
    <t>&lt;p&gt;Cada número es el anterior más 50:&lt;/p&gt;&lt;p&gt;{{Q1}} + 50 = {{T1}}&lt;/p&gt;&lt;p&gt;{{T1}} + 50 = {{T2}}&lt;/p&gt;&lt;p&gt;{{T2}} + 50 = {{A1}}&lt;/p&gt;</t>
  </si>
  <si>
    <t>{
    "id": "M2-NyO-50h-E-1",
    "stimulus": "&lt;p&gt;Escribe el siguiente número de esta serie.&lt;/p&gt;",
    "feedback": "&lt;p&gt;Cada número es el anterior más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"&lt;p&gt;Observa:&lt;/p&gt;&lt;p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"{{Q1}}+50",
                "temp": true
            },
            {
                "name": "T2",
                "label": null,
                "function": "{{Q1}}+100",
                "temp": true
            },
            {
                "name": "A1",
                "label": null,
                "function": "{{Q1}}+150"
            }
        ],
        "uniques": true
    },
    "algorithm": {
        "name": "calculateOperation",
        "params": {
            "method": "equivLiteral",
            "keyboard": "NUMERICAL"
        }
    }
}</t>
  </si>
  <si>
    <t>Q1= Min=150; Max = 995; Step = 5</t>
  </si>
  <si>
    <t>T1= {{Q1}}-50
T2= {{Q1}}-100
A1= {Q1}}-150</t>
  </si>
  <si>
    <t>&lt;p&gt;Cada número es el anterior menos 50:&lt;/p&gt;&lt;p&gt;{{Q1}} − 50 = {{T1}}&lt;/p&gt;&lt;p&gt;{{T1}} − 50 = {{T2}}&lt;/p&gt;&lt;p&gt;{{T2}} − 50 = {{A1}}&lt;/p&gt;</t>
  </si>
  <si>
    <t>{
    "id": "M2-NyO-50h-E-2",
    "stimulus": "&lt;p&gt;Escribe el siguiente número de esta serie.&lt;/p&gt;",
    "feedback": "&lt;p&gt;Cada número es el anterior menos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"&lt;p&gt;Observa:&lt;/p&gt;&lt;p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"{{Q1}}-50",
                "temp": true
            },
            {
                "name": "T2",
                "label": null,
                "function": "{{Q1}}-100",
                "temp": true
            },
            {
                "name": "A1",
                "label": null,
                "function": "{{Q1}}-150"
            }
        ],
        "uniques": true
    },
    "algorithm": {
        "name": "calculateOperation",
        "params": {
            "method": "equivLiteral",
            "keyboard": "NUMERICAL"
        }
    }
}</t>
  </si>
  <si>
    <t>M2-NyO-51a</t>
  </si>
  <si>
    <t>Describe el patrón de secuencias repetitivas de números o dibujos</t>
  </si>
  <si>
    <t>Selecciona cuál es el siguiente dibujo de esta serie.
Imágenes: {{Q1}} {{Q2}} {{Q3}} {{Q1}} {{Q2}} ...
{{Q1}}
{{Q2}}
{{Q3}}*</t>
  </si>
  <si>
    <t>Q1 = List = M2-NyO-51a-1, M2-NyO-51a-2, M2-NyO-51a-3
Q2 = List = M2-NyO-51a-1, M2-NyO-51a-2, M2-NyO-51a-3
Q3 = List = M2-NyO-51a-1, M2-NyO-51a-2, M2-NyO-51a-3</t>
  </si>
  <si>
    <t>No aplicar</t>
  </si>
  <si>
    <t>&lt;p&gt;Fíjate en las formas de la secuencia.&lt;/p&gt;</t>
  </si>
  <si>
    <t>{
    "id": "M2-NyO-51a-I-1",
    "stimulus": "&lt;p&gt;Selecciona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"M2_NyO_51a_1.svg",
                    "M2_NyO_51a_2.svg",
                    "M2_NyO_51a_3.svg"
                ]
            },
            {
                "name": "Q2",
                "label": null,
                "list": [
                    "M2_NyO_51a_1.svg",
                    "M2_NyO_51a_2.svg",
                    "M2_NyO_51a_3.svg"
                ]
            },
            {
                "name": "Q3",
                "label": null,
                "list": [
                    "M2_NyO_51a_1.svg",
                    "M2_NyO_51a_2.svg",
                    "M2_NyO_51a_3.svg"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"incorrect": true
            },
            {
                "name": "A3",
                "label": "&lt;div style=\"display:flex; justify-content:center;\"&gt;&lt;img src=\"https://blueberry-assets.oneclick.es/{{Q3}}\" width=\"150\"&gt;&lt;/img&gt;&lt;/div&gt;"
            }
        ],
        "uniques": true
    },
    "algorithm": {
        "name": "trueFalse",
        "template": "Multiple choice – standard",
        "params": {
            "countCorrect": 1,
            "countIncorrect": 2,
            "showCheckIcon": false,
            "columns": 3
        }
    }
}</t>
  </si>
  <si>
    <t>Q1 = List = M2-NyO-51a-4, M2-NyO-51a-5, M2-NyO-51a-6
Q2 = List = M2-NyO-51a-4, M2-NyO-51a-5, M2-NyO-51a-6
Q3 = List = M2-NyO-51a-4, M2-NyO-51a-5, M2-NyO-51a-6</t>
  </si>
  <si>
    <t>{
    "id": "M2-NyO-51a-I-2",
    "stimulus": "&lt;p&gt;Selecciona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"M2_NyO_51a_4.svg",
                    "M2_NyO_51a_5.svg",
                    "M2_NyO_51a_6.svg"
                ]
            },
            {
                "name": "Q2",
                "label": null,
                "list": [
                    "M2_NyO_51a_4.svg",
                    "M2_NyO_51a_5.svg",
                    "M2_NyO_51a_6.svg"
                ]
            },
            {
                "name": "Q3",
                "label": null,
                "list": [
                    "M2_NyO_51a_4.svg",
                    "M2_NyO_51a_5.svg",
                    "M2_NyO_51a_6.svg"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"incorrect": true
            },
            {
                "name": "A3",
                "label": "&lt;div style=\"display:flex; justify-content:center;\"&gt;&lt;img src=\"https://blueberry-assets.oneclick.es/{{Q3}}\" width=\"150\"&gt;&lt;/img&gt;&lt;/div&gt;"
            }
        ],
        "uniques": true
    },
    "algorithm": {
        "name": "trueFalse",
        "template": "Multiple choice – standard",
        "params": {
            "countCorrect": 1,
            "countIncorrect": 2,
            "showCheckIcon": false,
            "columns": 3
        }
    }
}</t>
  </si>
  <si>
    <t>Selecciona cuál es el siguiente dibujo de esta serie.
Imágenes: {{Q1}} {{Q1}} {{Q2}} {{Q1}} {{Q1}}
{{Q1}}
{{Q2}}*
{{Q3}}</t>
  </si>
  <si>
    <t>Q1 = List = M2-NyO-51a-7, M2-NyO-51a-8, M2-NyO-51a-9, M2-NyO-51a-10
Q2 = List = M2-NyO-51a-7, M2-NyO-51a-8, M2-NyO-51a-9, M2-NyO-51a-10
Q3 = List = M2-NyO-51a-7, M2-NyO-51a-8, M2-NyO-51a-9, M2-NyO-51a-10</t>
  </si>
  <si>
    <t>{
    "id": "M2-NyO-51a-I-3",
    "stimulus": "&lt;p&gt;Selecciona el siguiente dibujo de esta serie.&lt;/p&gt;&lt;div style=\"display:flex; justify-content:center;\"&gt;&lt;img src=\"https://blueberry-assets.oneclick.es/{{Q1}}\" width=\"150\"&gt;&lt;/img&gt;&lt;img src=\"https://blueberry-assets.oneclick.es/{{Q1}}\" width=\"150\"&gt;&lt;/img&gt;&lt;img src=\"https://blueberry-assets.oneclick.es/{{Q2}}\" width=\"150\"&gt;&lt;/img&gt;&lt;img src=\"https://blueberry-assets.oneclick.es/{{Q1}}\" width=\"150\"&gt;&lt;/img&gt;&lt;img src=\"https://blueberry-assets.oneclick.es/{{Q1}}\" width=\"150\"&gt;&lt;/img&gt;&lt;/div&gt;",
    "hint": "&lt;p&gt;Fíjate en las formas de la secuencia.&lt;/p&gt;",
    "feedback": "&lt;p&gt;Fíjate en las formas de la secuencia.&lt;/p&gt;",
    "seed": {
        "parameters": [
            {
                "name": "Q1",
                "label": null,
                "list": [
                    "M2_NyO_51a_7.svg",
                    "M2_NyO_51a_8.svg",
                    "M2_NyO_51a_9.svg",
                    "M2_NyO_51a_10.svg"
                ]
            },
            {
                "name": "Q2",
                "label": null,
                "list": [
                    "M2_NyO_51a_7.svg",
                    "M2_NyO_51a_8.svg",
                    "M2_NyO_51a_9.svg",
                    "M2_NyO_51a_10.svg"
                ]
            },
            {
                "name": "Q3",
                "label": null,
                "list": [
                    "M2_NyO_51a_7.svg",
                    "M2_NyO_51a_8.svg",
                    "M2_NyO_51a_9.svg",
                    "M2_NyO_51a_10.svg"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
            {
                "name": "A3",
                "label": "&lt;div style=\"display:flex; justify-content:center;\"&gt;&lt;img src=\"https://blueberry-assets.oneclick.es/{{Q3}}\" width=\"150\"&gt;&lt;/img&gt;&lt;/div&gt;",
                "incorrect": true
            }
        ],
        "uniques": true
    },
    "algorithm": {
        "name": "trueFalse",
        "template": "Multiple choice – standard",
        "params": {
            "countCorrect": 1,
            "countIncorrect": 2,
            "showCheckIcon": false,
            "columns": 3
        }
    }
}</t>
  </si>
  <si>
    <t>M2-NyO-52a</t>
  </si>
  <si>
    <t>Completa los elementos que faltan en medio de secuencias repetitivas de números o dibujos</t>
  </si>
  <si>
    <t>&lt;p&gt;¿Qué término falta en esta secuencia?&lt;/p&gt;&lt;p&gt;{{Q1}} {{Q2}} M2-NyO-52a-9 {{Q1}} {{Q2}} {{Q3}}&lt;/p&gt;
Q1
Q2
Q3*</t>
  </si>
  <si>
    <t>Q1 = List = M2-NyO-52a-1, M2-NyO-52a-2, M2-NyO-52a-3, M2-NyO-52a-4
Q2 = List = M2-NyO-52a-1, M2-NyO-52a-2, M2-NyO-52a-3, M2-NyO-52a-4
Q3 = List = M2-NyO-52a-1, M2-NyO-52a-2, M2-NyO-52a-3, M2-NyO-52a-4</t>
  </si>
  <si>
    <t>{
    "id": "M2-NyO-52a-I-1",
    "stimulus": "&lt;p&gt;Selecciona el dibujo que falta en esta serie.&lt;/p&gt;&lt;div style=\"display:flex; justify-content:center;\"&gt;&lt;img src=\"{{Q1}}\" width=\"150\"&gt;&lt;/img&gt;&lt;img src=\"{{Q2}}\" width=\"150\"&gt;&lt;/img&gt;&lt;img src=\"https://blueberry-assets.oneclick.es/M2_NyO_52a_9.svg\" width=\"150\"&gt;&lt;/img&gt;&lt;img src=\"{{Q1}}\" width=\"150\"&gt;&lt;/img&gt;&lt;img src=\"{{Q2}}\" width=\"150\"&gt;&lt;/img&gt;&lt;img src=\"{{Q3}}\" width=\"150\"&gt;&lt;/img&gt;&lt;/div&gt;",
    "hint": "&lt;p&gt;Fíjate en las formas de la secuencia.&lt;/p&gt;",
    "feedback": "&lt;p&gt;Fíjate en las formas de la secuencia.&lt;/p&gt;",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t>
  </si>
  <si>
    <t>&lt;p&gt;¿Qué término falta en esta secuencia?&lt;/p&gt;&lt;p&gt;{{Q1}} {{Q1}} M2-NyO-52a-9 {{Q3}} {{Q1}} {{Q1}} {{Q2}} {{Q3}}&lt;/p&gt;
Q1
Q2*
Q3</t>
  </si>
  <si>
    <t>{
    "id": "M2-NyO-52a-I-2",
    "stimulus": "&lt;p&gt;Selecciona el dibujo que falta en esta serie.&lt;/p&gt;&lt;div style=\"display:flex; justify-content:center;\"&gt;&lt;img src=\"{{Q1}}\" width=\"100\"&gt;&lt;/img&gt;&lt;img src=\"{{Q1}}\" width=\"100\"&gt;&lt;/img&gt;&lt;img src=\"https://blueberry-assets.oneclick.es/M2_NyO_52a_9.svg\" width=\"100\"&gt;&lt;/img&gt;&lt;img src=\"{{Q3}}\" width=\"100\"&gt;&lt;/img&gt;&lt;img src=\"{{Q1}}\" width=\"100\"&gt;&lt;/img&gt;&lt;img src=\"{{Q1}}\" width=\"100\"&gt;&lt;/img&gt;&lt;img src=\"{{Q2}}\" width=\"100\"&gt;&lt;/img&gt;&lt;img src=\"{{Q3}}\" width=\"100\"&gt;&lt;/img&gt;&lt;/div&gt;",
    "hint": "&lt;p&gt;Fíjate en las formas de la secuencia.&lt;/p&gt;",
    "feedback": "&lt;p&gt;Fíjate en las formas de la secuencia.&lt;/p&gt;",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t>
  </si>
  <si>
    <t>&lt;p&gt;¿Qué término falta en esta secuencia?&lt;/p&gt;&lt;p&gt;{{Q1}} {{Q2}} {{Q3}} M2-NyO-52a-9 {{Q1}} {{Q2}} {{Q3}} {{Q2}}&lt;/p&gt;
Q1
Q2*
Q3</t>
  </si>
  <si>
    <t>Q1 = List = M2-NyO-52a-5, M2-NyO-52a-6, M2-NyO-52a-7, M2-NyO-52a-8
Q2 = List = M2-NyO-52a-5, M2-NyO-52a-6, M2-NyO-52a-7, M2-NyO-52a-8
Q3 = List = M2-NyO-52a-5, M2-NyO-52a-6, M2-NyO-52a-7, M2-NyO-52a-8</t>
  </si>
  <si>
    <t>{
    "id": "M2-NyO-52a-I-3",
    "stimulus": "&lt;p&gt;Selecciona el dibujo que falta en esta serie.&lt;/p&gt;&lt;div style=\"display:flex; justify-content:center;\"&gt;&lt;img src=\"{{Q1}}\" width=\"100\"&gt;&lt;/img&gt;&lt;img src=\"{{Q2}}\" width=\"100\"&gt;&lt;/img&gt;&lt;img src=\"{{Q3}}\" width=\"100\"&gt;&lt;/img&gt;&lt;img src=\"https://blueberry-assets.oneclick.es/M2_NyO_52a_9.svg\" width=\"100\"&gt;&lt;/img&gt;&lt;img src=\"{{Q1}}\" width=\"100\"&gt;&lt;/img&gt;&lt;img src=\"{{Q2}}\" width=\"100\"&gt;&lt;/img&gt;&lt;img src=\"{{Q3}}\" width=\"100\"&gt;&lt;/img&gt;&lt;img src=\"{{Q2}}\" width=\"100\"&gt;&lt;/div&gt;",
    "hint": "&lt;p&gt;Fíjate en las formas de la secuencia.&lt;/p&gt;",
    "feedback": "&lt;p&gt;Fíjate en las formas de la secuencia.&lt;/p&gt;",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t>
  </si>
  <si>
    <t>&lt;p&gt;¿Qué término falta en esta secuencia?&lt;/p&gt;&lt;p&gt;{{Q1}} {{Q2}} {{Q2}} {{Q3}} M2-NyO-52a-9 {{Q2}} {{Q2}} {{Q3}}&lt;/p&gt;
Q1*
Q2
Q3</t>
  </si>
  <si>
    <t>{
    "id": "M2-NyO-52a-I-4",
    "stimulus": "&lt;p&gt;Selecciona cuál es el dibujo que falta en esta serie.&lt;/p&gt;&lt;div style=\"display:flex; justify-content:center;\"&gt;&lt;img src=\"{{Q1}}\" width=\"100\"&gt;&lt;/img&gt;&lt;img src=\"{{Q2}}\" width=\"100\"&gt;&lt;/img&gt;&lt;img src=\"{{Q2}}\" width=\"100\"&gt;&lt;/img&gt;&lt;img src=\"{{Q3}}\" width=\"100\"&gt;&lt;/img&gt;&lt;img src=\"https://blueberry-assets.oneclick.es/M2_NyO_52a_9.svg\" width=\"100\"&gt;&lt;/img&gt;&lt;img src=\"{{Q2}}\" width=\"100\"&gt;&lt;/img&gt;&lt;img src=\"{{Q2}}\" width=\"100\"&gt;&lt;/img&gt;&lt;img src=\"{{Q3}}\" width=\"100\"&gt;&lt;/img&gt;&lt;/div&gt;",
    "hint": "&lt;p&gt;Fíjate en las formas de la secuencia.&lt;/p&gt;",
    "feedback": "&lt;p&gt;Fíjate en las formas de la secuencia.&lt;/p&gt;",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
            {
                "name": "A2",
                "label": "&lt;div style=\"display:flex; justify-content:center;\"&gt;&lt;img src=\"{{Q2}}\" width=\"100\"&gt;&lt;/img&gt;&lt;/div&gt;",
                "incorrect": true
            },
            {
                "name": "A3",
                "label": "&lt;div style=\"display:flex; justify-content:center;\"&gt;&lt;img src=\"{{Q3}}\" width=\"100\"&gt;&lt;/img&gt;&lt;/div&gt;",
                "incorrect": true
            }
        ],
        "uniques": true
    },
    "algorithm": {
        "name": "trueFalse",
        "template": "Multiple choice – standard",
        "params": {
            "countCorrect": 1,
            "countIncorrect": 2,
            "showCheckIcon": false,
            "columns": 3
        }
    }
}</t>
  </si>
  <si>
    <t>Escribe el número que falta en esta serie.</t>
  </si>
  <si>
    <t>{{Q1}}, {{Q2}}, {{Q3}}, {{Q1}}, {{Q2}}, {{A1}}, {{Q1}}, {{Q2}}, {{Q3}}</t>
  </si>
  <si>
    <t>Q1=Min=1, Max= 30; Step=1
Q2=Min=1, Max= 30; Step=1
Q3=Min=1, Max= 30; Step=1</t>
  </si>
  <si>
    <t>A1={{Q3}}</t>
  </si>
  <si>
    <t>&lt;p&gt;Fíjate en los números de la secuencia.&lt;/p&gt;</t>
  </si>
  <si>
    <t>{
    "id": "M2-NyO-52a-E-1",
    "stimulus": "&lt;p&gt;Escribe el número que falta en esta serie.&lt;/p&gt;",
    "feedback": "&lt;p&gt;Fíjate en los números de la secuencia.&lt;/p&gt;",
    "hint": "&lt;p&gt;Fíjate en los números de la secuencia.&lt;/p&gt;",
    "template": "&lt;p style=\"text-align: center\"&gt;{{Q1}}, {{Q2}}, {{Q3}}, {{Q1}}, {{Q2}}, {{response}}, {{Q1}}, {{Q2}}, {{Q3}}&lt;/p&gt;",
    "seed": {
        "parameters": [
            {
                "name": "Q1",
                "label": null,
                "min": 1,
                "max": 30,
                "step": 1
            },
            {
                "name": "Q2",
                "label": null,
                "min": 1,
                "max": 30,
                "step": 1
            },
            {
                "name": "Q3",
                "label": null,
                "min": 1,
                "max": 30,
                "step": 1
            }
        ],
        "calculated": [
            {
                "name": "A1",
                "label": "{{function}}",
                "function": "{{Q3}}"
            }
        ],
        "uniques": true
    },
    "algorithm": {
        "name": "calculateOperation",
        "params": {
            "method": "equivLiteral",
            "keyboard": "NUMERICAL"
        }
    }
}</t>
  </si>
  <si>
    <t>{{Q1}}, {{Q3}}, {{A1}}, {{Q2}}, {{Q1}}, {{Q3}}, {{Q2}}, {{Q2}}, {{Q1}}</t>
  </si>
  <si>
    <t>A1={{Q2}}</t>
  </si>
  <si>
    <t>{
    "id": "M2-NyO-52a-E-2",
    "stimulus": "&lt;p&gt;Escribe el número que falta en esta serie.&lt;/p&gt;",
    "feedback": "&lt;p&gt;Fíjate en los números de la secuencia.&lt;/p&gt;",
    "hint": "&lt;p&gt;Fíjate en los números de la secuencia.&lt;/p&gt;",
    "template": "&lt;p style=\"text-align: center\"&gt;{{Q1}}, {{Q3}}, {{response}}, {{Q2}}, {{Q1}}, {{Q3}}, {{Q2}}, {{Q2}}, {{Q1}}&lt;/p&gt;",
    "seed": {
        "parameters": [
            {
                "name": "Q1",
                "label": null,
                "min": 1,
                "max": 30,
                "step": 1
            },
            {
                "name": "Q2",
                "label": null,
                "min": 1,
                "max": 30,
                "step": 1
            },
            {
                "name": "Q3",
                "label": null,
                "min": 1,
                "max": 30,
                "step": 1
            }
        ],
        "calculated": [
            {
                "name": "A1",
                "label": "{{function}}",
                "function": "{{Q2}}"
            }
        ],
        "uniques": true
    },
    "algorithm": {
        "name": "calculateOperation",
        "params": {
            "method": "equivLiteral",
            "keyboard": "NUMERICAL"
        }
    }
}</t>
  </si>
  <si>
    <t>{{Q1}}, {{Q1}}, {{Q2}}, {{Q3}}, {{Q3}}, {{A1}}, {{Q1}}, {{Q2}}, {{Q3}}, {{Q3}}</t>
  </si>
  <si>
    <t>A1={{Q1}}</t>
  </si>
  <si>
    <t>{
    "id": "M2-NyO-52a-E-3",
    "stimulus": "&lt;p&gt;Escribe el número que falta en esta serie.&lt;/p&gt;",
    "feedback": "&lt;p&gt;Fíjate en los números de la secuencia.&lt;/p&gt;",
    "hint": "&lt;p&gt;Fíjate en los números de la secuencia.&lt;/p&gt;",
    "template": "&lt;p style=\"text-align: center\"&gt;{{Q1}}, {{Q1}}, {{Q2}}, {{Q3}}, {{Q3}}, {{response}}, {{Q1}}, {{Q2}}, {{Q3}}, {{Q3}}&lt;/p&gt;",
    "seed": {
        "parameters": [
            {
                "name": "Q1",
                "label": null,
                "min": 1,
                "max": 30,
                "step": 1
            },
            {
                "name": "Q2",
                "label": null,
                "min": 1,
                "max": 30,
                "step": 1
            },
            {
                "name": "Q3",
                "label": null,
                "min": 1,
                "max": 30,
                "step": 1
            }
        ],
        "calculated": [
            {
                "name": "A1",
                "label": "{{function}}",
                "function": "{{Q1}}"
            }
        ],
        "uniques": true
    },
    "algorithm": {
        "name": "calculateOperation",
        "params": {
            "method": "equivLiteral",
            "keyboard": "NUMERICAL"
        }
    }
}</t>
  </si>
  <si>
    <t>M2-NyO-53a</t>
  </si>
  <si>
    <t>Conoce los números romanos y los usa adecuadamente.</t>
  </si>
  <si>
    <t>Une los elementos que sean el mismo número.
{{T1}} - {{Q1}}
{{T2}} - {{Q2}}
{{T3}} - {{Q3}}</t>
  </si>
  <si>
    <t>Q1-Q3= Min=1; Max=12 ; Step=1</t>
  </si>
  <si>
    <t>T1 = Lemonlib.numToRoman({{Q1}})
T2 = Lemonlib.numToRoman({{Q2}})
T3 = Lemonlib.numToRoman({{Q3}})</t>
  </si>
  <si>
    <t>{
    "id": "M2-NyO-53a-I-1",
    "seed": {
        "parameters": [
            {
                "name": "Q1",
                "label": null,
                "min": 1,
                "max": 12,
                "step": 1
            },
            {
                "name": "Q2",
                "label": null,
                "min": 1,
                "max": 12,
                "step": 1
            },
            {
                "name": "Q3",
                "label": null,
                "min": 1,
                "max": 12,
                "step": 1
            }
        ],
        "uniques": true
    },
    "scaffolding": [
        {
            "id": "step-0",
            "stimulus": "&lt;p&gt;Arrastra los números con su equivalente romano.&lt;/p&gt;",
            "seed": {
                "calculated": [
                    {
                        "name": "A1",
                        "label": "{{Q1}}",
                        "function": "Lemonlib.numToRoman({{Q1}})"
                    },
                    {
                        "name": "A2",
                        "label": "{{Q2}}",
                        "function": "Lemonlib.numToRoman({{Q2}})"
                    },
                    {
                        "name": "A3",
                        "label": "{{Q3}}",
                        "function": "Lemonlib.numToRoman({{Q3}})"
                    }
                ]
            },
            "algorithm": {
                "name": "linkOperationResult",
                "params": {
                    "invert": false
                },
                "template": "Match list"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la primera actividad.&lt;/p&gt;",
            "template": "&lt;p&gt;{{T1}} → {{response}}&lt;/p&gt;&lt;p&gt;{{T2}} → {{response}}&lt;/p&gt;&lt;p&gt;{{T3}} → {{response}}&lt;/p&gt;",
            "seed": {
                "calculated": [
                    {
                        "name": "T1",
                        "label": "{{function}}",
                        "function": "Lemonlib.numToRoman({{Q1}})",
                        "temp": "true"
                    },
                    {
                        "name": "T2",
                        "label": "{{function}}",
                        "function": "Lemonlib.numToRoman({{Q2}})",
                        "temp": "true"
                    },
                    {
                        "name": "T3",
                        "label": "{{function}}",
                        "function": "Lemonlib.numToRoman({{Q3}})",
                        "temp": "true"
                    },
                    {
                        "name": "A1",
                        "label": "{{function}}",
                        "function": "{{Q1}}"
                    },
                    {
                        "name": "A2",
                        "label": "{{function}}",
                        "function": "{{Q2}}"
                    },
                    {
                        "name": "A3",
                        "label": "{{function}}",
                        "function": "{{Q3}}"
                    }
                ]
            },
            "algorithm": {
                "name": "calculateOperation",
                "params": {
                    "method": "equivLiteral",
                    "keyboard": "NUMERICAL"
                }
            }
        }
    ]
}</t>
  </si>
  <si>
    <t>¿Qué número es {{T1}}? Escríbelo.</t>
  </si>
  <si>
    <t>Q1= Min = 1; Max = 12 ; Step = 1</t>
  </si>
  <si>
    <t>T1 = Lemonlib.numToRoman({{Q1}})
A1={{Q1}}</t>
  </si>
  <si>
    <t xml:space="preserve">
</t>
  </si>
  <si>
    <t>{
    "id": "M2-NyO-53a-E-1",
    "seed": {
        "parameters": [
            {
                "name": "Q1",
                "label": null,
                "min": 1,
                "max": 12,
                "step": 1
            }
        ],
        "uniques": true
    },
    "scaffolding": [
        {
            "id": "step-0",
            "stimulus": "&lt;p&gt;Escribe el valor de este número romano.&lt;/p&gt;",
            "template": "&lt;p&gt;{{T1}} →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la primera actividad.&lt;/p&gt;",
            "template": "&lt;p&gt;{{T1}} → {{response}}&lt;/p&gt;",
            "seed": {
                "calculated": [
                    {
                        "name": "T1",
                        "label": "{{function}}",
                        "function": "Lemonlib.numToRoman({{Q1}})",
                        "temp": "true"
                    },
                    {
                        "name": "A1",
                        "label": "{{function}}",
                        "function": "{{Q1}}"
                    }
                ]
            },
            "algorithm": {
                "name": "calculateOperation",
                "params": {
                    "method": "equivLiteral",
                    "keyboard": "NUMERICAL"
                }
            }
        }
    ]
}</t>
  </si>
  <si>
    <t>La manecilla de las horas de un reloj señalan al {{T1}}. ¿De qué número se trata?</t>
  </si>
  <si>
    <t>El reloj marca el {{A1}}.</t>
  </si>
  <si>
    <t>T1 = Lemonlib.numToRoman({{Q1}})
A1= {{Q1}}</t>
  </si>
  <si>
    <t>{
    "id": "M2-NyO-53a-A-1",
    "seed": {
        "parameters": [
            {
                "name": "Q1",
                "label": null,
                "min": 1,
                "max": 12,
                "step": 1
            }
        ],
        "uniques": true
    },
    "scaffolding": [
        {
            "id": "step-0",
            "stimulus": "&lt;p&gt;La manecilla de las horas de un reloj señala al número {{T1}}. ¿Cuál es su valor?&lt;/p&gt;",
            "template": "&lt;p&gt;La manecilla señala el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t>
  </si>
  <si>
    <t>En una excavación, se ha encontrado una estatua romana con el texto {{T1}} grabado en la base. Escribe qué número es.</t>
  </si>
  <si>
    <t>Es el {{A1}}.</t>
  </si>
  <si>
    <t>{
    "id": "M2-NyO-53a-A-2",
    "seed": {
        "parameters": [
            {
                "name": "Q1",
                "label": null,
                "min": 1,
                "max": 12,
                "step": 1
            }
        ],
        "uniques": true
    },
    "scaffolding": [
        {
            "id": "step-0",
            "stimulus": "&lt;p&gt;En una excavación se ha encontrado una estatua romana con el número {{T1}} grabado en su base. Escribe su valor.&lt;/p&gt;",
            "template": "&lt;p&gt;Su valor es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t>
  </si>
  <si>
    <t>Un famoso escritor vivió en el siglo {{T1}}. Escribe qué número es.</t>
  </si>
  <si>
    <t>Q1= Min = 2; Max = 12 ; Step = 1</t>
  </si>
  <si>
    <t>{
    "id": "M2-NyO-53a-A-3",
    "seed": {
        "parameters": [
            {
                "name": "Q1",
                "label": null,
                "min": 1,
                "max": 12,
                "step": 1
            }
        ],
        "uniques": true
    },
    "scaffolding": [
        {
            "id": "step-0",
            "stimulus": "&lt;p&gt;Según la profesora de Clara, un famoso escritor vivió en el siglo {{T1}}. Escribe el valor de este número.&lt;/p&gt;",
            "template": "&lt;p&gt;Su valor es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t>
  </si>
  <si>
    <t>M2-MyM-1a</t>
  </si>
  <si>
    <t>Determina qué unidad de medida es más apropiada para expresar la longitud de objetos o polígonos</t>
  </si>
  <si>
    <t>De los siguientes objetos, selecciona aquellos cuya longitud se mida en centímetros.
Imagen 1: Almohada* M2-MyM-1a-1
Imagen 2: Lápiz* M2-NyO-2a-1a
Imagen 3: Mesa de luz* M2-MyM-1a-2
Imagen 4: Piscina M2-MyM-4a-1
Imagen 5: Bus M2-EyP-1b-1
Imagen 6: Edificio M2-MyM-1d-2
(Se ven 3, 2 correctas)</t>
  </si>
  <si>
    <t>&lt;p&gt;Los objetos pequeños se pueden medir en centímetros. &lt;/p&gt;&lt;p&gt;Los objetos grandes, en metros.&lt;/p&gt;</t>
  </si>
  <si>
    <t>Magnitudes y medida</t>
  </si>
  <si>
    <t>{
    "id": "M2-MyM-1a-I-1",
    "stimulus": "&lt;p&gt;Selecciona la longitud que se mide en centímetros.&lt;/p&gt;",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t>
  </si>
  <si>
    <t>De los siguientes objetos, selecciona aquellos cuya longitud se mida en metros.
Imagen 1: Almohada M2-MyM-1a-1
Imagen 2: Lápiz M2-NyO-2a-1a
Imagen 3: Mesa de luz M2-MyM-1a-2
Imagen 4: Piscina M2-MyM-4a-1*
Imagen 5: Bus M2-EyP-1b-1*
Imagen 6: Edificio M2-MyM-1d-2*
(Se ven 3, 2 correctas)</t>
  </si>
  <si>
    <t>{
    "id": "M2-MyM-1a-I-2",
    "stimulus": "&lt;p&gt;Selecciona el objeto que se mide en metros.&lt;/p&gt;",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t>
  </si>
  <si>
    <t xml:space="preserve">Completa esta frase. </t>
  </si>
  <si>
    <t>Un autobús mide 10 {{group1}}.</t>
  </si>
  <si>
    <t>group1 = metros*/centímetros</t>
  </si>
  <si>
    <t>{
    "id": "M2-MyM-1a-E-1",
    "stimulus": "&lt;p&gt;Completa esta oración.&lt;/p&gt;",
    "template": "&lt;p&gt;Un autobús mide 10 {{response}}.&lt;/p&gt;",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"group": 1
            },
            {
                "name": "A2",
                "label": "{{function}}",
                "function": "centímetros",
                "incorrect": true,
                "group": 1
            }
        ],
        "uniques": true
    },
    "algorithm": {
        "name": "groupResponses",
        "template": "Cloze with drop down"
    }
}</t>
  </si>
  <si>
    <t>Mi habitación mide 3 {{group1}} de largo.</t>
  </si>
  <si>
    <t>{
    "id": "M2-MyM-1a-E-2",
    "stimulus": "&lt;p&gt;Completa esta oración.&lt;/p&gt;",
    "template": "&lt;p&gt;La habitación de Lara mide 3 {{response}} de largo.&lt;/p&gt;",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"group": 1
            },
            {
                "name": "A2",
                "label": "{{function}}",
                "function": "centímetros",
                "incorrect": true,
                "group": 1
            }
        ],
        "uniques": true
    },
    "algorithm": {
        "name": "groupResponses",
        "template": "Cloze with drop down"
    }
}</t>
  </si>
  <si>
    <t>El taburete de la cocina mide 48 {{group1}} de alto.</t>
  </si>
  <si>
    <t>group1 = metros/centímetros*</t>
  </si>
  <si>
    <t>{
    "id": "M2-MyM-1a-E-3",
    "stimulus": "&lt;p&gt;Completa esta oración.&lt;/p&gt;",
    "template": "&lt;p&gt;El taburete de la cocina mide 48 {{response}} de alto.&lt;/p&gt;",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"incorrect": true,
                "group": 1
            },
            {
                "name": "A2",
                "label": "{{function}}",
                "function": "centímetros",
                "group": 1
            }
        ],
        "uniques": true
    },
    "algorithm": {
        "name": "groupResponses",
        "template": "Cloze with drop down"
    }
}</t>
  </si>
  <si>
    <t>Un peine mide 28 {{group1}}.</t>
  </si>
  <si>
    <t>{
    "id": "M2-MyM-1a-E-4",
    "stimulus": "&lt;p&gt;Completa esta oración.&lt;/p&gt;",
    "template": "&lt;p&gt;Un peine mide 28 {{response}}.&lt;/p&gt;",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"incorrect": true,
                "group": 1
            },
            {
                "name": "A2",
                "label": "{{function}}",
                "function": "centímetros",
                "group": 1
            }
        ],
        "uniques": true
    },
    "algorithm": {
        "name": "groupResponses",
        "template": "Cloze with drop down"
    }
}</t>
  </si>
  <si>
    <t>M2-MyM-1b</t>
  </si>
  <si>
    <t>Ordena medidas de longitud</t>
  </si>
  <si>
    <t>Observa las imágenes y selecciona al animal de mayor longitud.
Imagen 1 M2-MyM-1-1*
Imagen 2 M2-MyM-1b-2*
Imagen 3 M2-MyM-1b-3*
Imagen 4 M2-NyO-2a-2a
Imagen 5 M2-NyO-19a-4
Imagen 6 M2-MyM-3d-15
(Salen 3, 1 correcta)</t>
  </si>
  <si>
    <t>&lt;p&gt;El animal con mayor longitud es el más largo.&lt;/p&gt;</t>
  </si>
  <si>
    <t>{
    "id": "M2-MyM-1b-I-1",
    "stimulus": "&lt;p&gt;Selecciona el animal más alto.&lt;/p&gt;",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src=\"https://blueberry-assets.oneclick.es/M2_MyM_1b_1.svg\" height=\"200\"&gt;&lt;/img&gt;&lt;/div&gt;"
            },
            {
                "name": "A2",
                "label": "{{function}}",
                "function": "&lt;div style=\"display:flex; justify-content:center;\"&gt;&lt;img src=\"https://blueberry-assets.oneclick.es/M2_MyM_1b_2.svg\" height=\"200\"&gt;&lt;/img&gt;&lt;/div&gt;"
            },
            {
                "name": "A3",
                "label": "{{function}}",
                "function": "&lt;div style=\"display:flex; justify-content:center;\"&gt;&lt;img src=\"https://blueberry-assets.oneclick.es/M2_MyM_1b_3.svg\" height=\"200\"&gt;&lt;/img&gt;&lt;/div&gt;"
            },
            {
                "name": "A4",
                "label": "{{function}}",
                "function": "&lt;div style=\"display:flex; justify-content:center;\"&gt;&lt;img src=\"https://blueberry-assets.oneclick.es/M2_MyM_1b_7.svg\" height=\"200\"&gt;&lt;/img&gt;&lt;/div&gt;",
                "incorrect": true
            },
            {
                "name": "A5",
                "label": "{{function}}",
                "function": "&lt;div style=\"display:flex; justify-content:center;\"&gt;&lt;img src=\"https://blueberry-assets.oneclick.es/M2_MyM_1b_8.svg\" height=\"200\"&gt;&lt;/img&gt;&lt;/div&gt;",
                "incorrect": true
            },
            {
                "name": "A6",
                "label": "{{function}}",
                "function": "&lt;div style=\"display:flex; justify-content:center;\"&gt;&lt;img src=\"https://blueberry-assets.oneclick.es/M2_MyM_1b_9.svg\" height=\"200\"&gt;&lt;/img&gt;&lt;/div&gt;",
                "incorrect": true
            }
        ],
        "uniques": true
    },
    "algorithm": {
        "name": "trueFalse",
        "template": "Multiple choice – standard",
        "params": {
            "countCorrect": 1,
            "countIncorrect": 2,
            "showCheckIcon": false,
            "columns": 3
        }
    }
}</t>
  </si>
  <si>
    <t>Observa las imágenes y selecciona la planta de menor longitud.
Imagen 1 M2-MyM-1b-4*
Imagen 2 M2-MyM-1b-5
Imagen 3 M2-MyM-1b-6</t>
  </si>
  <si>
    <t>&lt;p&gt;La planta con menor longitud es la más corta.&lt;/p&gt;</t>
  </si>
  <si>
    <t>{"id":"M2-MyM-1b-I-2","stimulus":"&lt;p&gt;Observa las imágenes y selecciona la planta de menor longitud.&lt;/p&gt;","hint":"&lt;p&gt;La planta con menor longitud es la más corta.&lt;/p&gt;","feedback":"&lt;p&gt;La planta con menor longitud es la más corta.&lt;/p&gt;","seed":{"parameters":[],"calculated":[{"name":"A1","label":"{{function}}","function":"&lt;div style=\"display:flex; justify-content:center;\"&gt;&lt;img src=\"https://blueberry-assets.oneclick.es/M2_MyM_1b_4.svg\" width=\"150\"&gt;&lt;/img&gt;&lt;/div&gt;","incorrect":true},{"name":"A2","label":"{{function}}","function":"&lt;div style=\"display:flex; justify-content:center;\"&gt;&lt;img src=\"https://blueberry-assets.oneclick.es/M2_MyM_1b_5.svg\" width=\"150\"&gt;&lt;/img&gt;&lt;/div&gt;","incorrect":true},{"name":"A3","label":"{{function}}","function":"&lt;div style=\"display:flex; justify-content:center;\"&gt;&lt;img src=\"https://blueberry-assets.oneclick.es/M2_MyM_1b_6.svg\" width=\"150\"&gt;&lt;/img&gt;&lt;/div&gt;"}],"uniques":true},"algorithm":{"name":"trueFalse","template":"Multiple choice – standard","params":{"countCorrect":1,"countIncorrect":2,"showCheckIcon":false,"columns":3}}}</t>
  </si>
  <si>
    <t xml:space="preserve">Observa las imágenes y completa la frase.
M2-MyM-1d-2 - M2-G-1d-8 - M2-MyM-3d-1
</t>
  </si>
  <si>
    <t>El objeto con mayor longitud es {{grupo1}}.</t>
  </si>
  <si>
    <t>grupo1 = el edificio*|la casa|la mesa</t>
  </si>
  <si>
    <t>&lt;p&gt;Un objeto tiene mayor longitud que otro cuando es más largo.&lt;/p&gt;</t>
  </si>
  <si>
    <t>{"id":"M2-MyM-1b-E-1","stimulus":"&lt;p&gt;Observa las imágenes y completa la frase.&lt;/p&gt;&lt;div style=\"display:flex; justify-content:center;\"&gt;&lt;img src=\"https://blueberry-assets.oneclick.es/M2_MyM_1d_2.svg\" width=\"150\"&gt;&lt;/img&gt;&lt;img src=\"https://blueberry-assets.oneclick.es/M2_G_1d_8.svg\" width=\"150\"&gt;&lt;/img&gt;&lt;img src=\"https://blueberry-assets.oneclick.es/M2_MyM_3d_1.svg\" width=\"150\"&gt;&lt;/img&gt;&lt;/div&gt;","template":"El objeto con mayor longitud es {{response}}.","hint":"&lt;p&gt;Un objeto tiene mayor longitud que otro cuando es más largo.&lt;/p&gt;","feedback":"&lt;p&gt;Un objeto tiene mayor longitud que otro cuando es más largo.&lt;/p&gt;","seed":{"parameters":[],"calculated":[{"name":"A1","label":"{{function}}","function":"el edificio","group":1},{"name":"A2","label":"{{function}}","function":"el caballo","group":1,"incorrect":true},{"name":"A3","label":"{{function}}","function":"la mesa","group":1,"incorrect":true}],"uniques":true},"algorithm":{"name":"groupResponses","template":"Cloze with drop down"}}</t>
  </si>
  <si>
    <t>Observa las imágenes y completa la frase.
M2-NyO-20a-7 - M2-NyO-20a-10 - M2-MyM-3d-12</t>
  </si>
  <si>
    <t>El objeto con menor longitud es {{grupo1}}.</t>
  </si>
  <si>
    <t>grupo1 = el tenedor|la taza*|la televisión</t>
  </si>
  <si>
    <t>&lt;p&gt;Un objeto tiene menor longitud que otro cuando es más corto.&lt;/p&gt;</t>
  </si>
  <si>
    <r>
      <rPr>
        <rFont val="Calibri"/>
        <sz val="12.0"/>
      </rPr>
      <t>{"id":"M2-MyM-1b-E-2","stimulus":"&lt;p&gt;Observa las imágenes y completa la frase.&lt;/p&gt;&lt;div style=\"display:flex; justify-content:center;\"&gt;&lt;img src=\"https://blue</t>
    </r>
    <r>
      <rPr>
        <rFont val="Calibri"/>
        <color rgb="FF000000"/>
        <sz val="12.0"/>
      </rPr>
      <t>berry-assets.oneclick.es/M2_NyO_20a_7.svg\" width=\"150\"&gt;&lt;/img&gt;&lt;img src=\"</t>
    </r>
    <r>
      <rPr>
        <rFont val="Calibri"/>
        <sz val="12.0"/>
      </rPr>
      <t>https://blueberry-assets.oneclick.es/M2_NyO_20a_10.svg\" width=\"150\"&gt;&lt;/img&gt;&lt;img src=\"https://blueberry-assets.oneclick.es/M2_MyM_3d_12.svg\"</t>
    </r>
    <r>
      <rPr>
        <rFont val="Calibri"/>
        <color rgb="FF000000"/>
        <sz val="12.0"/>
      </rPr>
      <t xml:space="preserve"> width=\"150\"&gt;&lt;/img&gt;&lt;/div&gt;","template":"El objeto con menor longitud es {{</t>
    </r>
    <r>
      <rPr>
        <rFont val="Calibri"/>
        <sz val="12.0"/>
      </rPr>
      <t>response}}.","hint":"&lt;p&gt;Un objeto tiene menor longitud que otro cuando es más corto.&lt;/p&gt;","feedback":"&lt;p&gt;Un objeto tiene menor longitud que otro cuando es más corto.&lt;/p&gt;","seed":{"parameters":[],"calculated":[{"name":"A1","label":"{{function}}","function":"la taza","group":1},{"name":"A2","label":"{{function}}","function":"el tenedor","group":1,"incorrect":true},{"name":"A3","label":"{{function}}","function":"la televisión","group":1,"incorrect":true}],"uniques":true},"algorithm":{"name":"groupResponses","template":"Cloze with drop down"}}</t>
    </r>
  </si>
  <si>
    <t>Observa las imágenes y completa la frase.
M2-EyP-1b-1 - M2-EyP-1b-2 - M2-EyP-1b-3</t>
  </si>
  <si>
    <t>El vehículo con mayor longitud es {{grupo1}}.</t>
  </si>
  <si>
    <t>grupo1 = el autobus*|el coche|la bicicleta</t>
  </si>
  <si>
    <r>
      <rPr>
        <rFont val="Calibri"/>
        <sz val="12.0"/>
      </rPr>
      <t>{"id":"M2-MyM-1b-E-3","stimulus":"&lt;p&gt;Observa las imágenes y completa la frase.&lt;/p&gt;&lt;div style=\"display:flex; justify-content:center;\"&gt;&lt;img src=\"https://blueberry-assets.oneclick.es/M2_EyP_1b_1.svg\" width=\"150\"&gt;&lt;/img&gt;&lt;img src=\"https://blueberry-assets.oneclick.es/M2_EyP_1b_2.svg\" width=\"150\"&gt;&lt;/img&gt;&lt;img src=\"https://blueberry-assets.oneclick.es/M2_EyP_1b_3.svg\" wid</t>
    </r>
    <r>
      <rPr>
        <rFont val="Calibri"/>
        <color rgb="FF000000"/>
        <sz val="12.0"/>
      </rPr>
      <t>th=\"150\"&gt;&lt;/img&gt;&lt;/div&gt;","template":"El vehículo con mayor longitud es {{re</t>
    </r>
    <r>
      <rPr>
        <rFont val="Calibri"/>
        <sz val="12.0"/>
      </rPr>
      <t>sponse}}.","hint":"&lt;p&gt;Un objeto tiene mayor longitud que otro cuando es más largo.&lt;/p&gt;","feedback":"&lt;p&gt;Un objeto tiene mayor longitud que otro cuando es más largo.&lt;/p&gt;","seed":{"parameters":[],"calculated":[{"name":"A1","label":"{{function}}","function":"el autobús","group":1},{"name":"A2","label":"{{function}}","function":"el coche","group":1,"incorrect":true},{"name":"A3","label":"{{function}}","function":"la bicicleta","group":1,"incorrect":true}],"uniques":true},"algorithm":{"name":"groupResponses","template":"Cloze with drop down"}}</t>
    </r>
  </si>
  <si>
    <t>M2-MyM-1c</t>
  </si>
  <si>
    <t>Mide longitudes usando la unidad del palmo</t>
  </si>
  <si>
    <t>¿Cuántos palmos mide el largo de la cama?
$$IMG=M2-MyM-1c-2</t>
  </si>
  <si>
    <t>Mide {{A1}} palmos.</t>
  </si>
  <si>
    <t>group1=
A1=5*
A2=6
A3=8</t>
  </si>
  <si>
    <t>$$IMG=M2-MyM-1c-1</t>
  </si>
  <si>
    <t>{"id":"M2-MyM-1c-I-1","stimulus":"&lt;p&gt;¿Cuántos palmos mide el largo de la cama?&lt;/p&gt;&lt;div style=\"display:flex; justify-content:center;\"&gt;&lt;img src=\"https://blueberry-assets.oneclick.es/M2_MyM_1c_2.svg\"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5","group":1},{"name":"A2","label":"{{function}}","function":"6","incorrect":true,"group":1},{"name":"A3","label":"{{function}}","function":"8","incorrect":true,"group":1}],"uniques":true},"algorithm":{"name":"groupResponses","template":"Cloze with drop down"}}</t>
  </si>
  <si>
    <t>¿Cuántos palmos mide la pizarra?
M2-MyM-1c-3</t>
  </si>
  <si>
    <t>Mide {{grupo1}} palmos.</t>
  </si>
  <si>
    <t>grupo1 =  9*| 8|7</t>
  </si>
  <si>
    <t>M2-MyM-1c-1</t>
  </si>
  <si>
    <r>
      <rPr>
        <rFont val="Calibri"/>
        <sz val="12.0"/>
      </rPr>
      <t>{"id":"M2-MyM-1c-I-2","stimulus":"&lt;p&gt;¿Cuántos palmos mide la pizarra?&lt;/p&gt;&lt;div style=\"display:flex; justify-content:center;\"&gt;&lt;img src=\"https://blueberry-assets.oneclick.es/M2_MyM_1c_3.svg\"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t>
    </r>
    <r>
      <rPr>
        <rFont val="Calibri"/>
        <color rgb="FF000000"/>
        <sz val="12.0"/>
      </rPr>
      <t>/div&gt;","seed":{"parameters":[],"calculated":[{"name":"A1","label":"{{functi</t>
    </r>
    <r>
      <rPr>
        <rFont val="Calibri"/>
        <sz val="12.0"/>
      </rPr>
      <t>on}}","function":"9","group":1},{"name":"A2","label":"{{function}}","function":"7","incorrect":true,"group":1},{"name":"A3","label":"{{function}}","function":"8","incorrect":true,"group":1}],"uniques":true},"algorithm":{"name":"groupResponses","template":"Cloze with drop down"}}</t>
    </r>
  </si>
  <si>
    <t>¿Cuántos palmos mide la mesa?
M2-MyM-1c-4</t>
  </si>
  <si>
    <t>grupo1 =  4*|5|6</t>
  </si>
  <si>
    <r>
      <rPr>
        <rFont val="Calibri"/>
        <sz val="12.0"/>
      </rPr>
      <t>{"id":"M2-MyM-1c-I-3","stimulus":"&lt;p&gt;¿Cuántos palmos mide la mesa?&lt;/p&gt;&lt;div style=\"display:flex; justify-content:center;\"&gt;&lt;img src=\"https://blueberry-assets.oneclick.es/M2_MyM_1c_4.svg\" width=\"300\"&gt;&lt;/img&gt;&lt;/div&gt;","template":"Mide {{response}} palmos.","hint":"&lt;div style=\"display:flex; justify-content:center;\"&gt;&lt;img src=\"https://blueberry-assets.oneclick.es/M2_MyM_1c_</t>
    </r>
    <r>
      <rPr>
        <rFont val="Calibri"/>
        <color rgb="FF000000"/>
        <sz val="12.0"/>
      </rPr>
      <t xml:space="preserve">1.svg\" width=\"150\"&gt;&lt;/img&gt;&lt;/div&gt;","feedback":"&lt;div style=\"display:flex; </t>
    </r>
    <r>
      <rPr>
        <rFont val="Calibri"/>
        <sz val="12.0"/>
      </rPr>
      <t>justify-content:center;\"&gt;&lt;img src=\"https://blueberry-assets.oneclick.es/M2_MyM_1c_1.svg\" width=\"150\"&gt;&lt;/img&gt;&lt;</t>
    </r>
    <r>
      <rPr>
        <rFont val="Calibri"/>
        <color rgb="FF000000"/>
        <sz val="12.0"/>
      </rPr>
      <t>/div&gt;","seed":{"parameters":[],"calculated":[{"name":"A1","label":"{{functi</t>
    </r>
    <r>
      <rPr>
        <rFont val="Calibri"/>
        <sz val="12.0"/>
      </rPr>
      <t>on}}","function":"4","group":1},{"name":"A2","label":"{{function}}","function":"5","incorrect":true,"group":1},{"name":"A3","label":"{{function}}","function":"6","incorrect":true,"group":1}],"uniques":true},"algorithm":{"name":"groupResponses","template":"Cloze with drop down"}}</t>
    </r>
  </si>
  <si>
    <t>¿Cuántos palmos mide la televisión?
$$IMG=M2-MyM-1c-5</t>
  </si>
  <si>
    <t>A1= 6</t>
  </si>
  <si>
    <r>
      <rPr>
        <rFont val="Calibri"/>
        <sz val="12.0"/>
      </rPr>
      <t>{"id":"M2-MyM-1c-E-1","stimulus":"&lt;p&gt;¿Cuántos palmos mide la televisión?&lt;/p&gt;&lt;div style=\"display:flex; justify-content:center;\"&gt;&lt;img src=\"https://blueberry-assets.oneclick.es/M2_MyM_1c_5.svg\" width=\"300\"&gt;&lt;/img&gt;&lt;/div&gt;","template":"Mide {{response}} palmos.","hint":"&lt;div style=\"display:flex; justify-content:center;\"&gt;&lt;img src=\"https://blueberry-assets.oneclick.es/M2_MyM_1c_</t>
    </r>
    <r>
      <rPr>
        <rFont val="Calibri"/>
        <color rgb="FF000000"/>
        <sz val="12.0"/>
      </rPr>
      <t xml:space="preserve">1.svg\" width=\"300\"&gt;&lt;/img&gt;&lt;/div&gt;","feedback":"&lt;div style=\"display:flex; </t>
    </r>
    <r>
      <rPr>
        <rFont val="Calibri"/>
        <sz val="12.0"/>
      </rPr>
      <t>justify-content:center;\"&gt;&lt;img src=\"https://blueberry-assets.oneclick.es/M2_MyM_1c_1.svg\" width=\"300\"&gt;&lt;/img&gt;&lt;/div&gt;","seed":{"parameters":[],"calculated":[{"name":"A1","label":"{{function}}","function":"6"}],"uniques":true},"algorithm":{"name":"calculateOperation","params":{"method":"equivLiteral","keyboard":"NUMERICAL"}}}</t>
    </r>
  </si>
  <si>
    <t>¿Cuántos palmos mide el cuadro?
M2-MyM-1c-6</t>
  </si>
  <si>
    <t>A1= 5</t>
  </si>
  <si>
    <r>
      <rPr>
        <rFont val="Calibri"/>
        <sz val="12.0"/>
      </rPr>
      <t>{"id":"M2-MyM-1c-E-2","stimulus":"&lt;p&gt;¿Cuántos palmos mide el cuadro?&lt;/p&gt;&lt;div style=\"display:flex; justify-content:center;\"&gt;&lt;img src=\"https://blueberry-assets.oneclick.es/M2_MyM_1c_6.svg\" width=\"300\"&gt;&lt;/img&gt;&lt;/div&gt;","template":"Mide {{response}} palmos.","hint":"&lt;div style=\"display:flex; justify-content:center;\"&gt;&lt;img src=\"https://blueberry-assets.oneclick.es/M2_MyM_1c_</t>
    </r>
    <r>
      <rPr>
        <rFont val="Calibri"/>
        <color rgb="FF000000"/>
        <sz val="12.0"/>
      </rPr>
      <t xml:space="preserve">1.svg\" width=\"300\"&gt;&lt;/img&gt;&lt;/div&gt;","feedback":"&lt;div style=\"display:flex; </t>
    </r>
    <r>
      <rPr>
        <rFont val="Calibri"/>
        <sz val="12.0"/>
      </rPr>
      <t>justify-content:center;\"&gt;&lt;img src=\"https://blueberry-assets.oneclick.es/M2_MyM_1c_1.svg\" width=\"300\"&gt;&lt;/img&gt;&lt;/div&gt;","seed":{"parameters":[],"calculated":[{"name":"A1","label":"{{function}}","function":"5"}],"uniques":true},"algorithm":{"name":"calculateOperation","params":{"method":"equivLiteral","keyboard":"NUMERICAL"}}}</t>
    </r>
  </si>
  <si>
    <t>¿Cuántos palmos mide la maleta?
M2-MyM-1c-7</t>
  </si>
  <si>
    <t>A1= 4</t>
  </si>
  <si>
    <t>{"id":"M2-MyM-1c-E-3","stimulus":"&lt;p&gt;¿Cuántos palmos mide la maleta?&lt;/p&gt;&lt;div style=\"display:flex; justify-content:center;\"&gt;&lt;img src=\"https://blueberry-assets.oneclick.es/M2_MyM_1c_7.svg\" width=\"300\"&gt;&lt;/img&gt;&lt;/div&gt;","template":"Mide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width=\"300\"&gt;&lt;/img&gt;&lt;/div&gt;","seed":{"parameters":[],"calculated":[{"name":"A1","label":"{{function}}","function":"4"}],"uniques":true},"algorithm":{"name":"calculateOperation","params":{"method":"equivLiteral","keyboard":"NUMERICAL"}}}</t>
  </si>
  <si>
    <t>M2-MyM-1d</t>
  </si>
  <si>
    <t>Utiliza el metro como unidad de medida para expresar la longitud de objetos dados</t>
  </si>
  <si>
    <t>Une las imágenes con su medida.</t>
  </si>
  <si>
    <t>Q1 = List = M2-MyM-1d-1, M2-MyM-1d-2, M2-MyM-1d-3
Q2 = List = M2-MyM-1d-4, M2-MyM-1d-5, M2-MyM-1d-6
Q3 = List = M2-MyM-1d-7, M2-MyM-1d-8, M2-MyM-1d-9</t>
  </si>
  <si>
    <t>A1=$$IMG={{Q1}}#Entre 5 m y 10 m
A2=$$IMG={{Q2}}#Entre 1 m y 2 m
A3=$$IMG={{Q3}}#Entre 25 m y 70 m</t>
  </si>
  <si>
    <t>&lt;p&gt;La longitud de objetos de gran tamaño se mide con el &lt;b&gt;metro.&lt;/b&gt;&lt;/p&gt;</t>
  </si>
  <si>
    <t>{
    "id": "M2-MyM-1d-I-1",
    "stimulus": "&lt;p&gt;Arrastra las medidas con su imagen.&lt;/p&gt;",
    "hint": "&lt;p&gt;La longitud de objetos de gran tamaño se mide con el &lt;b&gt;metro.&lt;/b&gt;&lt;/p&gt;",
    "feedback": "&lt;p&gt;La longitud de objetos de gran tamaño se mide con el &lt;b&gt;metro.&lt;/b&gt;&lt;/p&gt;",
    "seed": {
        "parameters": [
            {
                "name": "Q1",
                "label": null,
                "list": [
                    "M2_MyM_1d_1.svg",
                    "M2_MyM_1d_2.svg",
                    "M2_MyM_1d_3.svg"
                ]
            },
            {
                "name": "Q2",
                "label": null,
                "list": [
                    "M2_MyM_1d_4.svg",
                    "M2_MyM_1d_5.svg",
                    "M2_MyM_1d_6.svg"
                ]
            },
            {
                "name": "Q3",
                "label": null,
                "list": [
                    "M2_MyM_1d_7.svg",
                    "M2_MyM_1d_8.svg",
                    "M2_MyM_1d_9.svg"
                ]
            }
        ],
        "calculated": [
            {
                "name": "A1",
                "label": "&lt;div style=\"display:flex; justify-content:center;\"&gt;&lt;img src=\"https://blueberry-assets.oneclick.es/{{Q1}}\" width=\"100\"&gt;&lt;/img&gt;&lt;/div&gt;",
                "function": "Entre 5 m y 10 m"
            },
            {
                "name": "A2",
                "label": "&lt;div style=\"display:flex; justify-content:center;\"&gt;&lt;img src=\"https://blueberry-assets.oneclick.es/{{Q2}}\" width=\"100\"&gt;&lt;/img&gt;&lt;/div&gt;",
                "function": "Entre 1 m y 2 m"
            },
            {
                "name": "A3",
                "label": "&lt;div style=\"display:flex; justify-content:center;\"&gt;&lt;img src=\"https://blueberry-assets.oneclick.es/{{Q3}}\" width=\"100\"&gt;&lt;/img&gt;&lt;/div&gt;",
                "function": "Entre 25 m y 70 m"
            }
        ],
        "uniques": true
    },
    "algorithm": {
        "name": "linkOperationResult",
        "template": "Match list",
        "params": {
            "invert": true
        }
    }
}</t>
  </si>
  <si>
    <t>Observa la imagen y selecciona cuánto mide lo representado.
$$IMG={{Q1}}</t>
  </si>
  <si>
    <t>Q1 = List = M2-MyM-1d-1, M2-MyM-1d-2, M2-MyM-1d-3
Q2 = Min= 5; Max= 10; Step= 1
Q3 = List= 1,2
Q2 = Min= 25; Max= 70; Step= 5</t>
  </si>
  <si>
    <t>A1 = {{Q2}}*
A2 = {{Q3}}
A3 = {{Q4}}</t>
  </si>
  <si>
    <t>{
    "id": "M2-MyM-1d-E-1",
    "stimulus": "&lt;p&gt;Observa la imagen y selecciona cuánto mide de alto.&lt;/p&gt;&lt;div style=\"display:flex; justify-content:center;\"&gt;&lt;img src=\"https://blueberry-assets.oneclick.es/{{Q1}}\" width=\"250\"&gt;&lt;/img&gt;&lt;/div&gt;",
    "hint": "&lt;p&gt;La longitud de objetos de gran tamaño se mide con el &lt;b&gt;metro.&lt;/b&gt;&lt;/p&gt;",
    "feedback": "&lt;p&gt;La longitud de objetos de gran tamaño se mide con el &lt;b&gt;metro.&lt;/b&gt;&lt;/p&gt;",
    "seed": {
        "parameters": [
            {
                "name": "Q1",
                "label": null,
                "list": [
                    "M2_MyM_1d_2.svg",
                    "M2_MyM_1d_3.svg"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false,
            "columns": 3
        }
    }
}</t>
  </si>
  <si>
    <t>Q1 = List = M2-MyM-1d-4, M2-MyM-1d-5, M2-MyM-1d-6
Q2 = Min= 5; Max= 10; Step= 1
Q3 = List= 1,2
Q2 = Min= 25; Max= 70; Step= 5</t>
  </si>
  <si>
    <t>A1 = {{Q2}}
A2 = {{Q3}}*
A3 = {{Q4}}</t>
  </si>
  <si>
    <t>{
    "id": "M2-MyM-1d-E-2",
    "stimulus": "&lt;p&gt;Observa la imagen y selecciona cuánto mide de alto.&lt;/p&gt;&lt;div style=\"display:flex; justify-content:center;\"&gt;&lt;img src=\"https://blueberry-assets.oneclick.es/{{Q1}}\" width=\"250\"&gt;&lt;/img&gt;&lt;/div&gt;",
    "hint": "&lt;p&gt;La longitud de objetos de gran tamaño se mide con el &lt;b&gt;metro.&lt;/b&gt;&lt;/p&gt;",
    "feedback": "&lt;p&gt;La longitud de objetos de gran tamaño se mide con el &lt;b&gt;metro.&lt;/b&gt;&lt;/p&gt;",
    "seed": {
        "parameters": [
            {
                "name": "Q1",
                "label": null,
                "list": [
                    "M2_MyM_1d_4.svg",
                    "M2_MyM_1d_5.svg",
                    "M2_MyM_1d_6.svg"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false,
            "columns": 3
        }
    }
}</t>
  </si>
  <si>
    <t>Q1 = List = M2-MyM-1d-7, M2-MyM-1d-8, M2-MyM-1d-9
Q2 = Min= 5; Max= 10; Step= 1
Q3 = List= 1,2
Q2 = Min= 25; Max= 70; Step= 5</t>
  </si>
  <si>
    <t>A1 = {{Q2}}
A2 = {{Q3}}
A3 = {{Q4}}*</t>
  </si>
  <si>
    <t>{
    "id": "M2-MyM-1d-E-3",
    "stimulus": "&lt;p&gt;Observa la imagen y selecciona cuánto mide de largo este campo.&lt;/p&gt;&lt;div style=\"display:flex; justify-content:center;\"&gt;&lt;img src=\"https://blueberry-assets.oneclick.es/{{Q1}}\" width=\"300\"&gt;&lt;/img&gt;&lt;/div&gt;",
    "hint": "&lt;p&gt;La longitud de objetos de gran tamaño se mide con el &lt;b&gt;metro.&lt;/b&gt;&lt;/p&gt;",
    "feedback": "&lt;p&gt;La longitud de objetos de gran tamaño se mide con el &lt;b&gt;metro.&lt;/b&gt;&lt;/p&gt;",
    "seed": {
        "parameters": [
            {
                "name": "Q1",
                "label": null,
                "list": [
                    "M2_MyM_1d_7.svg",
                    "M2_MyM_1d_8.svg",
                    "M2_MyM_1d_9.svg"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false,
            "columns": 3
        }
    }
}</t>
  </si>
  <si>
    <t>M2-MyM-1e</t>
  </si>
  <si>
    <t>Identifica el largo, ancho y alto de objetos</t>
  </si>
  <si>
    <t>Observa la imagen y selecciona qué se está señalando.
$$IMG=M2-MyM-1e-2</t>
  </si>
  <si>
    <t>A1= El largo*
A2= El ancho
A3= El alto</t>
  </si>
  <si>
    <t>$$IMG=M2-MyM-1e-1</t>
  </si>
  <si>
    <r>
      <rPr>
        <rFont val="Calibri"/>
        <sz val="12.0"/>
      </rPr>
      <t>{"id":"M2-MyM-1e-I-1","stimulus":"&lt;p&gt;Observa la imagen y selecciona qué se está señalando.&lt;/p&gt;&lt;div style=\"display:flex; justify-content:center;\"&gt;&lt;img src=\"https://blueberry-assets.oneclick.es/M2_MyM_1e_2.svg\" width=\"300\"&gt;&lt;/img&gt;&lt;/div&gt;","hint":"&lt;div style=\"display:flex; justify-content:center;\"&gt;&lt;img src=\"</t>
    </r>
    <r>
      <rPr>
        <rFont val="Calibri"/>
        <color rgb="FF1155CC"/>
        <sz val="12.0"/>
        <u/>
      </rPr>
      <t>https://blueberry-assets.oneclick.es/M2_MyM_1e_1.svg</t>
    </r>
    <r>
      <rPr>
        <rFont val="Calibri"/>
        <sz val="12.0"/>
      </rPr>
      <t>\" width=\"300\"&gt;&lt;/img&gt;&lt;/div&gt;","feedback":"&lt;div style=\"display:flex; justify-content:center;\"&gt;&lt;img src=\"https://blueberry-assets.oneclick.es/M2_MyM_1e_1.svg\" width=\"300\"&gt;&lt;/img&gt;&lt;/div&gt;","seed":{"parameters":[],"calculated":[{"name":"A1","label":"{{function}}","function":"El largo"},{"name":"A2","label":"{{function}}","function":"El ancho","incorrect":true},{"name":"A3","label":"{{function}}","function":"El alto","incorrect":true}],"uniques":true},"algorithm":{"name":"trueFalse","template":"Multiple choice – standard","params":{"countCorrect":1,"countIncorrect":2,"showCheckIcon":false,"columns":3}}}</t>
    </r>
  </si>
  <si>
    <t>Observa la imagen y selecciona qué se está señalando.
$$IMG=M2-MyM-1e-3</t>
  </si>
  <si>
    <t>A1= El largo
A2= El ancho*
A3= El alto</t>
  </si>
  <si>
    <t>{"id":"M2-MyM-1e-I-2","stimulus":"&lt;p&gt;Observa la imagen y selecciona qué se está señalando.&lt;/p&gt;&lt;div style=\"display:flex; justify-content:center;\"&gt;&lt;img src=\"https://blueberry-assets.oneclick.es/M2_MyM_1e_3.svg\"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ancho"},{"name":"A3","label":"{{function}}","function":"El alto","incorrect":true}],"uniques":true},"algorithm":{"name":"trueFalse","template":"Multiple choice – standard","params":{"countCorrect":1,"countIncorrect":2,"showCheckIcon":false,"columns":3}}}</t>
  </si>
  <si>
    <t>Observa la imagen y selecciona qué se está señalando.
$$IMG=M2-MyM-1e-4</t>
  </si>
  <si>
    <t>A1= El largo
A2= El ancho
A3= El alto*</t>
  </si>
  <si>
    <t>{"id":"M2-MyM-1e-I-3","stimulus":"&lt;p&gt;Observa la imagen y selecciona qué se está señalando.&lt;/p&gt;&lt;div style=\"display:flex; justify-content:center;\"&gt;&lt;img src=\"https://blueberry-assets.oneclick.es/M2_MyM_1e_4.svg\"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ancho","incorrect":true},{"name":"A3","label":"{{function}}","function":"El alto"}],"uniques":true},"algorithm":{"name":"trueFalse","template":"Multiple choice – standard","params":{"countCorrect":1,"countIncorrect":2,"showCheckIcon":false,"columns":3}}}</t>
  </si>
  <si>
    <t>Observa la imagen y selecciona qué se está señalando.
$$IMG=M2-MyM-1e-5</t>
  </si>
  <si>
    <t>{"id":"M2-MyM-1e-I-4","stimulus":"&lt;p&gt;Observa la imagen y selecciona qué se está señalando.&lt;/p&gt;&lt;div style=\"display:flex; justify-content:center;\"&gt;&lt;img src=\"https://blueberry-assets.oneclick.es/M2_MyM_1e_5.svg\"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largo"},{"name":"A2","label":"{{function}}","function":"El ancho","incorrect":true},{"name":"A3","label":"{{function}}","function":"El alto","incorrect":true}],"uniques":true},"algorithm":{"name":"trueFalse","template":"Multiple choice – standard","params":{"countCorrect":1,"countIncorrect":2,"showCheckIcon":false,"columns":3}}}</t>
  </si>
  <si>
    <t>Observa la imagen y selecciona qué se está señalando.
$$IMG=M2-MyM-1e-6</t>
  </si>
  <si>
    <t>{"id":"M2-MyM-1e-I-5","stimulus":"&lt;p&gt;Observa la imagen y selecciona qué se está señalando.&lt;/p&gt;&lt;div style=\"display:flex; justify-content:center;\"&gt;&lt;img src=\"https://blueberry-assets.oneclick.es/M2_MyM_1e_6.svg\"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ancho"},{"name":"A3","label":"{{function}}","function":"El alto","incorrect":true}],"uniques":true},"algorithm":{"name":"trueFalse","template":"Multiple choice – standard","params":{"countCorrect":1,"countIncorrect":2,"showCheckIcon":false,"columns":3}}}</t>
  </si>
  <si>
    <t>Observa la imagen y selecciona qué se está señalando.
$$IMG=M2-MyM-1e-7</t>
  </si>
  <si>
    <t>{"id":"M2-MyM-1e-I-6","stimulus":"&lt;p&gt;Observa la imagen y selecciona qué se está señalando.&lt;/p&gt;&lt;div style=\"display:flex; justify-content:center;\"&gt;&lt;img src=\"https://blueberry-assets.oneclick.es/M2_MyM_1e_7.svg\" width=\"250\"&gt;&lt;/img&gt;&lt;/div&gt;","hint":"&lt;div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ancho","incorrect":true},{"name":"A3","label":"{{function}}","function":"El alto"}],"uniques":true},"algorithm":{"name":"trueFalse","template":"Multiple choice – standard","params":{"countCorrect":1,"countIncorrect":2,"showCheckIcon":false,"columns":3}}}</t>
  </si>
  <si>
    <t>Arrastra qué medida se está señalando en esta imagen.
$$IMG=M2-MyM-1e-8</t>
  </si>
  <si>
    <t>A1= largo*
A2= ancho
A3= alto</t>
  </si>
  <si>
    <t>{
    "id": "M2-MyM-1e-E-1",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
            {
                "name": "A2",
                "label": "ancho",
                "incorrect": true
            },
            {
                "name": "A3",
                "label": "alto",
                "incorrect": true
            }
        ],
        "uniques": true
    },
    "algorithm": {
        "name": "labelImage",
        "template": "LabelImageDragDropV2",
        "params": {
            "image": {
                "src": "https://blueberry-assets.oneclick.es/M2_MyM_1e_8.png",
                "width": 500,
                "height": 200,
                "alt": "",
                "title": "",
                "percent": 1.2
            },
            "responses": [
                {
                    "x": 70,
                    "y": 260,
                    "z": 15,
                    "width": 60,
                    "height": 30,
                    "pointer": ""
                }
            ],
            "fontSize": 10
        }
    }
}</t>
  </si>
  <si>
    <t>Arrastra qué medida se está señalando en esta imagen.
$$IMG=M2-MyM-1e-9</t>
  </si>
  <si>
    <t>A1= largo
A2= ancho*
A3= alto</t>
  </si>
  <si>
    <t>{
    "id": "M2-MyM-1e-E-2",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
            {
                "name": "A3",
                "label": "alto",
                "incorrect": true
            }
        ],
        "uniques": true
    },
    "algorithm": {
        "name": "labelImage",
        "template": "LabelImageDragDropV2",
        "params": {
            "image": {
                "src": "https://blueberry-assets.oneclick.es/M2_MyM_1e_9.png",
                "width": 650,
                "height": 300,
                "alt": "",
                "title": "",
                "percent": 1.2
            },
            "responses": [
                {
                    "x": 180,
                    "y": 260,
                    "z": 15,
                    "width": 60,
                    "height": 25,
                    "pointer": ""
                }
            ],
            "fontSize": 10
        }
    }
}</t>
  </si>
  <si>
    <t>Arrastra qué medida se está señalando en esta imagen.
$$IMG=M2-MyM-1e-10</t>
  </si>
  <si>
    <t>A1= largo
A2= ancho
A3= alto*</t>
  </si>
  <si>
    <t>{
    "id": "M2-MyM-1e-E-3",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"incorrect": true
            },
            {
                "name": "A3",
                "label": "alto"
            }
        ],
        "uniques": true
    },
    "algorithm": {
        "name": "labelImage",
        "template": "LabelImageDragDropV2",
        "params": {
            "image": {
                "src": "https://blueberry-assets.oneclick.es/M2_MyM_1e_10.png",
                "width": 650,
                "height": 300,
                "alt": "",
                "title": "",
                "percent": 1.2
            },
            "responses": [
                {
                    "x": 230,
                    "y": 120,
                    "z": 15,
                    "width": 60,
                    "height": 30,
                    "pointer": ""
                }
            ],
            "fontSize": 10
        }
    }
}</t>
  </si>
  <si>
    <t>Arrastra qué medida se está señalando en esta imagen.
$$IMG=M2-MyM-1e-11</t>
  </si>
  <si>
    <t>{
    "id": "M2-MyM-1e-E-4",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
            {
                "name": "A2",
                "label": "ancho",
                "incorrect": true
            },
            {
                "name": "A3",
                "label": "alto",
                "incorrect": true
            }
        ],
        "uniques": true
    },
    "algorithm": {
        "name": "labelImage",
        "template": "LabelImageDragDropV2",
        "params": {
            "image": {
                "src": "https://blueberry-assets.oneclick.es/M2_MyM_1e_11.png",
                "width": 650,
                "height": 300,
                "alt": "",
                "title": "",
                "percent": 1.2
            },
            "responses": [
                {
                    "x": 40,
                    "y": 195,
                    "z": 15,
                    "width": 60,
                    "height": 30,
                    "pointer": ""
                }
            ],
            "fontSize": 10
        }
    }
}</t>
  </si>
  <si>
    <t>Arrastra qué medida se está señalando en esta imagen.
$$IMG=M2-MyM-1e-12</t>
  </si>
  <si>
    <t>{
    "id": "M2-MyM-1e-E-5",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
            {
                "name": "A3",
                "label": "alto",
                "incorrect": true
            }
        ],
        "uniques": true
    },
    "algorithm": {
        "name": "labelImage",
        "template": "LabelImageDragDropV2",
        "params": {
            "image": {
                "src": "https://blueberry-assets.oneclick.es/M2_MyM_1e_12.png",
                "width": 650,
                "height": 300,
                "alt": "",
                "title": "",
                "percent": 1.1
            },
            "responses": [
                {
                    "x": 280,
                    "y": 180,
                    "z": 15,
                    "width": 100,
                    "height": 35,
                    "pointer": ""
                }
            ],
            "fontSize": 10
        }
    }
}</t>
  </si>
  <si>
    <t>Arrastra qué medida se está señalando en esta imagen.
$$IMG=M2-MyM-1e-13</t>
  </si>
  <si>
    <t>{
    "id": "M2-MyM-1e-E-6",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"incorrect": true
            },
            {
                "name": "A3",
                "label": "alto"
            }
        ],
        "uniques": true
    },
    "algorithm": {
        "name": "labelImage",
        "template": "LabelImageDragDropV2",
        "params": {
            "image": {
                "src": "https://blueberry-assets.oneclick.es/M2_MyM_1e_13.png",
                "width": 650,
                "height": 300,
                "alt": "",
                "title": "",
                "percent": 1.1
            },
            "responses": [
                {
                    "x": 240,
                    "y": 137,
                    "z": 15,
                    "width": 100,
                    "height": 35,
                    "pointer": ""
                }
            ],
            "fontSize": 10
        }
    }
}</t>
  </si>
  <si>
    <t>M2-MyM-2a</t>
  </si>
  <si>
    <t>Suma y resta medidas de longitud, dando el resultado en la unidad determinada</t>
  </si>
  <si>
    <t>Selecciona el resultado de la resta {{T1}} {{Q11}} − {{Q2}} {{Q11}}.
{{A1}} {{Q11}}*
{{A1}} {{Q22}}
{{A1}} {{Q33}}
{{A2}} {{Q11}}
{{A3}} {{Q22}}</t>
  </si>
  <si>
    <t xml:space="preserve">Q1= Min = 10; Max = 100; Step = 1
Q2= Min = 10; Max = 100; Step = 1
Q3= Min = 1; Max = 9; Step = 1
Q4= Min = 1; Max = 10; Step = 1
Q11= "km", "m", "cm"
Q22= "km", "m", "cm"
Q33= "km", "m", "cm"
</t>
  </si>
  <si>
    <t>T1 = {{Q1}} + {{Q2}}
A1 = {{Q1}}
A2 = {{Q1}}+{{Q3}}
A3 = {{Q1}}+{{Q4}}</t>
  </si>
  <si>
    <t>&lt;p&gt;Resta las medidas&lt;/p&gt;</t>
  </si>
  <si>
    <t>&lt;p&gt;Como las medidas están expresadas en la misma unidad, solo hay que restar.&lt;/p&gt;</t>
  </si>
  <si>
    <t>{
    "id": "M2-MyM-2a-I-1",
    "stimulus": "&lt;p&gt;Selecciona el resultado de la resta {{T1}} {{Q11}} − {{Q2}} {{Q11}}.&lt;/p&gt;",
    "hint": "&lt;p&gt;Resta las medidas&lt;/p&gt;",
    "feedback": "&lt;p&gt;Como las medidas están expresadas en la misma unidad, solo hay que restar.&lt;/p&gt;",
    "seed": {
        "parameters": [
            {
                "name": "Q1",
                "label": null,
                "min": 10,
                "max": 100,
                "step": 1
            },
            {
                "name": "Q2",
                "label": null,
                "min": 10,
                "max": 100,
                "step": 1
            },
            {
                "name": "Q3",
                "label": null,
                "min": 1,
                "max": 9,
                "step": 1
            },
            {
                "name": "Q4",
                "label": null,
                "min": 1,
                "max": 10,
                "step": 1
            },
            {
                "name": "Q11",
                "label": null,
                "list": [
                    "km",
                    "m",
                    "cm"
                ]
            },
            {
                "name": "Q22",
                "label": null,
                "list": [
                    "km",
                    "m",
                    "cm"
                ]
            },
            {
                "name": "Q33",
                "label": null,
                "list": [
                    "km",
                    "m",
                    "cm"
                ]
            }
        ],
        "calculated": [
            {
                "name": "T1",
                "label": "{{function}}",
                "function": "{{Q1}} + {{Q2}}",
                "temp": true
            },
            {
                "name": "T2",
                "label": "{{function}}",
                "function": "{{Q1}} + {{Q3}}",
                "temp": true
            },
            {
                "name": "T3",
                "label": "{{function}}",
                "function": "{{Q1}} + {{Q4}}",
                "temp": true
            },
            {
                "name": "A1",
                "label": "{{Q1}} {{Q11}}"
            },
            {
                "name": "A2",
                "label": "{{Q1}} {{Q22}}",
                "incorrect": true
            },
            {
                "name": "A3",
                "label": "{{Q1}} {{Q33}}",
                "incorrect": true
            },
            {
                "name": "A4",
                "label": "{{T2}} {{Q11}}",
                "incorrect": true
            },
            {
                "name": "A5",
                "label": "{{T3}} {{Q22}}",
                "incorrect": true
            }
        ],
        "uniques": true
    },
    "algorithm": {
        "name": "trueFalse",
        "template": "Multiple choice – standard",
        "params": {
            "countCorrect": 1,
            "countIncorrect": 2,
            "showCheckIcon": false,
            "columns": 3
        }
    }
}</t>
  </si>
  <si>
    <t>&lt;p&gt;Selecciona verdadero o falso.&lt;/p&gt;</t>
  </si>
  <si>
    <t>True or False</t>
  </si>
  <si>
    <t>Q1-Q4= Min = 10; Max = 100; Step = 1
Q11=List=km,m,cm
Q22=List=km,m,cm
Q33=List=km,m,cm</t>
  </si>
  <si>
    <t>T1={{Q1}}+{{Q2}}
T2={{Q3}}+{{Q4}}
A1={{Q1}} {{Q11}} + {{Q2}} {{Q11}} = {{T1}} {{Q11}}#*
A2={{Q3}} {{Q33}} + {{Q4}} {{Q33}} = {{T2}} {{Q33}}#*
A3={{Q3}} {{Q33}} + {{Q4}} {{Q33}} = {{T2}} {{Q22}}#|{{Q3}} {{Q33}} + {{Q4}} {{Q33}} = {{T2}} {{Q33}}
A4={{Q1}} {{Q11}} + {{Q2}} {{Q11}} = {{T1}} {{Q22}}#|{{Q1}} {{Q11}} + {{Q2}} {{Q11}} = {{T1}} {{Q11}}
A5={{Q3}} {{Q33}} + {{Q4}} {{Q33}} = {{T1}} {{Q33}}#|{{Q3}} {{Q33}} + {{Q4}} {{Q33}} = {{T2}} {{Q33}}
A6={{Q1}} {{Q11}} + {{Q2}} {{Q11}} = {{T2}} {{Q11}}#|{{Q1}} {{Q11}} + {{Q2}} {{Q11}} = {{T1}} {{Q11}}</t>
  </si>
  <si>
    <t>&lt;p&gt;Suma las medidas&lt;/p&gt;</t>
  </si>
  <si>
    <t>&lt;p&gt;Como las medidas están expresadas en la misma unidad, solo hay que sumar.&lt;/p&gt;</t>
  </si>
  <si>
    <t>{"id":"M2-MyM-2a-I-2","stimulus":"&lt;p&gt;Selecciona verdadero o falso.&lt;/p&gt;","hint":"&lt;p&gt;Suma las medidas&lt;/p&gt;","feedback":"&lt;p&gt;Como las medidas están expresadas en la misma unidad, solo hay que sumar.&lt;/p&gt;","seed":{"parameters":[{"name":"Q1","label":null,"min":10,"max":100,"step":1},{"name":"Q2","label":null,"min":10,"max":100,"step":1},{"name":"Q3","label":null,"min":10,"max":100,"step":1},{"name":"Q4","label":null,"min":10,"max":100,"step":1},{"name":"Q11","label":null,"list":["km","m","cm"]},{"name":"Q22","label":null,"list":["km","m","cm"]},{"name":"Q33","label":null,"list":["km","m","cm"]}],"calculated":[{"name":"T1","label":"{{function}}","function":"{{Q1}}+{{Q2}}","temp":true},{"name":"T2","label":"{{function}}","function":"{{Q3}}+{{Q4}}","temp":true},{"name":"A1","label":"{{Q1}} {{Q11}} + {{Q2}} {{Q11}} = {{T1}} {{Q11}}","function":""},{"name":"A2","label":"{{Q3}} {{Q33}} + {{Q4}} {{Q33}} = {{T2}} {{Q33}}","function":""},{"name":"A3","label":"{{Q3}} {{Q33}} + {{Q4}} {{Q33}} = {{T2}} {{Q22}}","function":"","incorrect":true,"feedback":"{{Q3}} {{Q33}} + {{Q4}} {{Q33}} = {{T2}} {{Q33}}"},{"name":"A4","label":"{{Q1}} {{Q11}} + {{Q2}} {{Q11}} = {{T1}} {{Q22}}","function":"","incorrect":true,"feedback":"{{Q1}} {{Q11}} + {{Q2}} {{Q11}} = {{T1}} {{Q11}}"},{"name":"A5","label":"{{Q3}} {{Q33}} + {{Q4}} {{Q33}} = {{T1}} {{Q33}}","function":"","incorrect":true,"feedback":"{{Q3}} {{Q33}} + {{Q4}} {{Q33}} = {{T2}} {{Q33}}"},{"name":"A6","label":"{{Q1}} {{Q11}} + {{Q2}} {{Q11}} = {{T2}} {{Q11}}","function":"","incorrect":true,"feedback":"{{Q1}} {{Q11}} + {{Q2}} {{Q11}} = {{T1}} {{Q11}}"}],"uniques":true},"algorithm":{"name":"trueFalse","template":"Choice matrix – inline","params":{"countCorrect":2,"countIncorrect":1,"showCheckIcon":false,"options":["Verdadero","Falso"]}}}</t>
  </si>
  <si>
    <t>Escribe el resultado de la suma.</t>
  </si>
  <si>
    <t>{{Q1}} {{Q11}} + {{Q2}} {{Q11}} = {{A1}} {{Q11}}</t>
  </si>
  <si>
    <t>Q1-Q2= Min = 10; Max = 100; Step = 1
Q11= "km", "m", "cm"</t>
  </si>
  <si>
    <t xml:space="preserve">A1 = {{Q1}}+{{Q2}}
</t>
  </si>
  <si>
    <t>{"id":"M2-MyM-2a-E-1","stimulus":"&lt;p&gt;Escribe el resultado de la suma.&lt;/p&gt;","template":"&lt;p&gt;{{Q1}} {{Q11}} + {{Q2}} {{Q11}} = {{response}} {{Q11}}&lt;/p&gt;","hint":"&lt;p&gt;Suma las medidas&lt;/p&gt;","feedback":"&lt;p&gt;Como las medidas están expresadas en la misma unidad, solo hay que sumar.&lt;/p&gt;","seed":{"parameters":[{"name":"Q1","label":null,"min":10,"max":100,"step":1},{"name":"Q2","label":null,"min":10,"max":100,"step":1},{"name":"Q11","label":null,"list":["km","m","cm"]}],"calculated":[{"name":"A1","function":"{{Q1}}+{{Q2}}"}],"uniques":true},"algorithm":{"name":"calculateOperation","params":{"method":"equivLiteral","keyboard":"NUMERICAL"}}}</t>
  </si>
  <si>
    <t>Escribe el resultado de la resta.</t>
  </si>
  <si>
    <t>{{T1}} {{Q11}} − {{Q2}} {{Q11}} = {{A1}} {{Q11}}</t>
  </si>
  <si>
    <t>{"id":"M2-MyM-2a-E-2","stimulus":"&lt;p&gt;Escribe el resultado de la resta.&lt;/p&gt;","template":"&lt;p&gt;{{T1}} {{Q11}} − {{Q2}} {{Q11}} = {{response}} {{Q11}}&lt;/p&gt;","hint":"&lt;p&gt;Resta las medidas&lt;/p&gt;","feedback":"&lt;p&gt;Como las medidas están expresadas en la misma unidad, solo hay que restar.&lt;/p&gt;","seed":{"parameters":[{"name":"Q1","label":null,"min":10,"max":100,"step":1},{"name":"Q2","label":null,"min":10,"max":100,"step":1},{"name":"Q11","label":null,"list":["km","m","cm"]}],"calculated":[{"name":"T1","function":"{{Q1}}+{{Q2}}","temp":true},{"name":"A1","function":"{{Q1}}"}],"uniques":true},"algorithm":{"name":"calculateOperation","params":{"method":"equivLiteral","keyboard":"NUMERICAL"}}}</t>
  </si>
  <si>
    <t>Roberto tiene una cuerda de {{Q2}} m que ha atado a una cuerda de {{Q1}} m. ¿Cuánto mide la cuerda ahora?</t>
  </si>
  <si>
    <t>Mide {{A1}} m.</t>
  </si>
  <si>
    <t>Q1-Q2= Min=2; Max=20; Step=1</t>
  </si>
  <si>
    <t>A1= {{Q1}}+{{Q2}}</t>
  </si>
  <si>
    <t>{"id":"M2-MyM-2a-A-1","stimulus":"&lt;p&gt;Roberto tiene una cuerda de {{Q2}} m que ha atado a una cuerda de {{Q1}} m. ¿Cuánto mide la cuerda ahora?&lt;/p&gt;","template":"&lt;p&gt;Mide {{response}} m.&lt;/p&gt;","hint":"&lt;p&gt;Suma las medidas&lt;/p&gt;","feedback":"&lt;p&gt;Como las medidas están expresadas en la misma unidad, solo hay que sumar.&lt;/p&gt;","seed":{"parameters":[{"name":"Q1","label":null,"min":2,"max":20,"step":1},{"name":"Q2","label":null,"min":2,"max":20,"step":1}],"calculated":[{"name":"A1","function":"{{Q1}}+{{Q2}}"}],"uniques":true},"algorithm":{"name":"calculateOperation","params":{"method":"equivLiteral","keyboard":"NUMERICAL"}}}</t>
  </si>
  <si>
    <t>Lucía escala una montaña de {{T1}} m. Si ya ha ascendido {{Q2}} m. ¿Cuántos metros le faltan para llegar a la cima?</t>
  </si>
  <si>
    <t>Faltan {{A1}} m.</t>
  </si>
  <si>
    <t>Q1-Q2= Min = 100; Max = 300; Step = 1</t>
  </si>
  <si>
    <t>T1={{Q1}}+{{Q2}}
A1={{Q1}}</t>
  </si>
  <si>
    <t>{"id":"M2-MyM-2a-A-2","stimulus":"&lt;p&gt;Lucía escala una montaña de {{T1}} m. Si ya ha ascendido {{Q2}} m. ¿Cuántos metros le faltan para llegar a la cima?&lt;/p&gt;","template":"&lt;p&gt;Faltan {{response}} m.&lt;/p&gt;","hint":"&lt;p&gt;Resta las medidas&lt;/p&gt;","feedback":"&lt;p&gt;Como las medidas están expresadas en la misma unidad, solo hay que restar.&lt;/p&gt;","seed":{"parameters":[{"name":"Q1","label":null,"min":100,"max":300,"step":1},{"name":"Q2","label":null,"min":100,"max":300,"step":1}],"calculated":[{"name":"T1","function":"{{Q1}}+{{Q2}}","temp":true},{"name":"A1","function":"{{Q1}}"}],"uniques":true},"algorithm":{"name":"calculateOperation","params":{"method":"equivLiteral","keyboard":"NUMERICAL"}}}</t>
  </si>
  <si>
    <t>Juan medía hace unos años {{Q1}} cm y ha crecido {{Q2}} cm. ¿Cuánto mide ahora?</t>
  </si>
  <si>
    <t>Juan mide {{A1}} cm.</t>
  </si>
  <si>
    <t xml:space="preserve">Q1= Min = 80; Max = 100; Step = 1
Q2= Min = 10; Max = 50; Step = 1
</t>
  </si>
  <si>
    <t>{"id":"M2-MyM-2a-A-3","stimulus":"&lt;p&gt;Juan medía hace unos años {{Q1}} cm y ha crecido {{Q2}} cm. ¿Cuánto mide ahora?&lt;/p&gt;","template":"&lt;p&gt;Juan mide {{response}} cm.&lt;/p&gt;","hint":"&lt;p&gt;Suma las medidas&lt;/p&gt;","feedback":"&lt;p&gt;Como las medidas están expresadas en la misma unidad, solo hay que sumar.&lt;/p&gt;","seed":{"parameters":[{"name":"Q1","label":null,"min":80,"max":100,"step":1},{"name":"Q2","label":null,"min":10,"max":50,"step":1}],"calculated":[{"name":"A1","function":"{{Q1}}+{{Q2}}"}],"uniques":true},"algorithm":{"name":"calculateOperation","params":{"method":"equivLiteral","keyboard":"NUMERICAL"}}}</t>
  </si>
  <si>
    <t>M2-MyM-3a</t>
  </si>
  <si>
    <t>Determina qué unidad de medida es más adecuada, kg o g, para expresar la masa de objetos dados</t>
  </si>
  <si>
    <t>Arrastra la unidad más adecuada para medir el peso de estos objetos.</t>
  </si>
  <si>
    <t>$$TBL=2x2,noborder
0,0=$$IMG={{Q1}}
0,1=$$IMG={{Q2}}
1,0={{A1}}
1,1={{A2}}</t>
  </si>
  <si>
    <t>Q1 = List = M2-MyM-3a-1, M2-MyM-3a-2, M2-MyM-3a-3
Q1 = List = M2-MyM-3a-4, M2-MyM-3a-5, M2-MyM-3a-6</t>
  </si>
  <si>
    <t>A1 = kilogramo*
A2 = gramo*</t>
  </si>
  <si>
    <t>&lt;p&gt;Los objetos pesados se miden en &lt;b&gt;kilogramos&lt;/b&gt; y los menos pesados en &lt;b&gt;gramos.&lt;/b&gt;&lt;/p&gt;</t>
  </si>
  <si>
    <t>{
    "id": "M2-MyM-3a-I-1",
    "stimulus": "&lt;p&gt;Arrastra la unidad más adecuada para medir el peso de estos objetos.&lt;/p&gt;",
    "template": "&lt;table style=\"width: 100%;\"&gt;&lt;tbody&gt;&lt;tr&gt;&lt;td style=\"width: 50.0%; text-align: center; border: none;\"&gt;&lt;div style=\"display:flex; justify-content:center;\"&gt;&lt;img src=\"https://blueberry-assets.oneclick.es/{{Q1}}\" width=\"300\"&gt;&lt;/img&gt;&lt;/div&gt;&lt;/td&gt;&lt;td style=\"width: 50.0%; text-align: center; border: none;\"&gt;&lt;div style=\"display:flex; justify-content:center;\"&gt;&lt;img src=\"https://blueberry-assets.oneclick.es/{{Q2}}\" width=\"300\"&gt;&lt;/img&gt;&lt;/div&gt;&lt;/td&gt;&lt;/tr&gt;&lt;tr&gt;&lt;td style=\"width: 50.0%; text-align: center; border: none;\"&gt;{{response}}&lt;/td&gt;&lt;td style=\"width: 50.0%; text-align: center; border: none;\"&gt;{{response}}&lt;/td&gt;&lt;/tr&gt;&lt;/tbody&gt;&lt;/table&gt;",
    "hint": "&lt;p&gt;Los objetos pesados se miden en &lt;b&gt;kilogramos&lt;/b&gt; y los menos pesados en &lt;b&gt;gramos.&lt;/b&gt;&lt;/p&gt;",
    "feedback": "&lt;p&gt;Los objetos pesados se miden en &lt;b&gt;kilogramos&lt;/b&gt; y los menos pesados en &lt;b&gt;gramos.&lt;/b&gt;&lt;/p&gt;",
    "seed": {
        "parameters": [
            {
                "name": "Q1",
                "label": null,
                "list": [
                    "M2_MyM_3a_1.svg",
                    "M2_MyM_3a_2.svg",
                    "M2_MyM_3a_3.svg"
                ]
            },
            {
                "name": "Q2",
                "label": null,
                "list": [
                    "M2_MyM_3a_4.svg",
                    "M2_MyM_3a_5.svg",
                    "M2_MyM_3a_6.svg"
                ]
            }
        ],
        "calculated": [
            {
                "name": "A1",
                "label": "{{function}}",
                "function": "Kilogramo"
            },
            {
                "name": "A2",
                "label": "{{function}}",
                "function": "Gramo"
            }
        ],
        "uniques": true
    },
    "algorithm": {
        "name": "calculateOperation",
        "template": "Cloze with drag &amp; drop",
        "params": {
            "keyboard": "NUMERICAL"
        }
    }
}</t>
  </si>
  <si>
    <t>$$TBL=2x2,noborder
0,0=$$IMG={{Q2}}
0,1=$$IMG={{Q1}}
1,0={{A1}}
1,1={{A2}}</t>
  </si>
  <si>
    <t>A1 = gramo*
A2 = kilogramo*</t>
  </si>
  <si>
    <t>{
    "id": "M2-MyM-3a-I-2",
    "stimulus": "&lt;p&gt;Arrastra la unidad más adecuada para medir el peso de estos objetos.&lt;/p&gt;",
    "template": "&lt;table style=\"width: 100%;\"&gt;&lt;tbody&gt;&lt;tr&gt;&lt;td style=\"width: 50.0%; text-align: center; border: none;\"&gt;&lt;div style=\"display:flex; justify-content:center;\"&gt;&lt;img src=\"https://blueberry-assets.oneclick.es/{{Q2}}\" width=\"300\"&gt;&lt;/img&gt;&lt;/div&gt;&lt;/td&gt;&lt;td style=\"width: 50.0%; text-align: center; border: none;\"&gt;&lt;div style=\"display:flex; justify-content:center;\"&gt;&lt;img src=\"https://blueberry-assets.oneclick.es/{{Q1}}\" width=\"300\"&gt;&lt;/img&gt;&lt;/div&gt;&lt;/td&gt;&lt;/tr&gt;&lt;tr&gt;&lt;td style=\"width: 50.0%; text-align: center; border: none;\"&gt;{{response}}&lt;/td&gt;&lt;td style=\"width: 50.0%; text-align: center; border: none;\"&gt;{{response}}&lt;/td&gt;&lt;/tr&gt;&lt;/tbody&gt;&lt;/table&gt;",
    "hint": "&lt;p&gt;Los objetos pesados se miden en &lt;b&gt;kilogramos&lt;/b&gt; y los menos pesados en &lt;b&gt;gramos.&lt;/b&gt;&lt;/p&gt;",
    "feedback": "&lt;p&gt;Los objetos pesados se miden en &lt;b&gt;kilogramos&lt;/b&gt; y los menos pesados en &lt;b&gt;gramos.&lt;/b&gt;&lt;/p&gt;",
    "seed": {
        "parameters": [
            {
                "name": "Q1",
                "label": null,
                "list": [
                    "M2_MyM_3a_1.svg",
                    "M2_MyM_3a_2.svg",
                    "M2_MyM_3a_3.svg"
                ]
            },
            {
                "name": "Q2",
                "label": null,
                "list": [
                    "M2_MyM_3a_4.svg",
                    "M2_MyM_3a_5.svg",
                    "M2_MyM_3a_6.svg"
                ]
            }
        ],
        "calculated": [
            {
                "name": "A1",
                "label": "{{function}}",
                "function": "Gramo"
            },
            {
                "name": "A2",
                "label": "{{function}}",
                "function": "Kilogramo"
            }
        ],
        "uniques": true
    },
    "algorithm": {
        "name": "calculateOperation",
        "template": "Cloze with drag &amp; drop",
        "params": {
            "keyboard": "NUMERICAL"
        }
    }
}</t>
  </si>
  <si>
    <t>Completa la siguiente oración.</t>
  </si>
  <si>
    <t>&lt;p&gt;Para medir el peso de un piano se usa el {{A1}}.&lt;/p&gt;</t>
  </si>
  <si>
    <t>group1=
A1=kilogramo#*
A2=gramo#</t>
  </si>
  <si>
    <t>{
    "id": "M2-MyM-3a-E-1",
    "stimulus": "&lt;p&gt;Completa la siguiente oración.&lt;/p&gt;",
    "template": "&lt;p&gt;{{Q1}} {{response}}.&lt;/p&gt;",
    "hint": "&lt;p&gt;Los objetos &lt;b&gt;pesados&lt;/b&gt; se miden en &lt;b&gt;kilogramos&lt;/b&gt;.&lt;/p&gt;&lt;p&gt;Los objetos &lt;b&gt;ligeros&lt;/b&gt; se miden en &lt;b&gt;gramos.&lt;/b&gt;&lt;/p&gt;",
    "feedback": "&lt;p&gt;Los objetos &lt;b&gt;pesados&lt;/b&gt; se miden en &lt;b&gt;kilogramos&lt;/b&gt;.&lt;/p&gt;&lt;p&gt;Los objetos &lt;b&gt;ligeros&lt;/b&gt; se miden en &lt;b&gt;gramos.&lt;/b&gt;&lt;/p&gt;",
    "seed": {
        "parameters": [
            {
                "name": "Q1",
                "label": null,
                "list": [
                    "Un piano pesa 200",
                    "Una lavadora pesa 70",
                    "Un coche pesa 1500"
                ]
            }
        ],
        "calculated": [
            {
                "name": "A1",
                "label": "kilogramos",
                "function": "",
                "group": 1
            },
            {
                "name": "A2",
                "label": "gramos",
                "function": "",
                "incorrect": true,
                "group": 1
            }
        ],
        "uniques": true
    },
    "algorithm": {
        "name": "groupResponses",
        "template": "Cloze with drop down"
    }
}</t>
  </si>
  <si>
    <t>&lt;p&gt;Para medir el peso de una zapatilla se usa el {{A2}}.&lt;/p&gt;</t>
  </si>
  <si>
    <t>group1=
A1=kilogramo#
A2=gramo#*</t>
  </si>
  <si>
    <t>{
    "id": "M2-MyM-3a-E-2",
    "stimulus": "&lt;p&gt;Completa la siguiente oración.&lt;/p&gt;",
    "template": "&lt;p&gt;{{Q1}} {{response}}.&lt;/p&gt;",
    "hint": "&lt;p&gt;Los objetos &lt;b&gt;pesados&lt;/b&gt; se miden en &lt;b&gt;kilogramos&lt;/b&gt;.&lt;/p&gt;&lt;p&gt;Los objetos &lt;b&gt;ligeros&lt;/b&gt; se miden en &lt;b&gt;gramos.&lt;/b&gt;&lt;/p&gt;",
    "feedback": "&lt;p&gt;Los objetos &lt;b&gt;pesados&lt;/b&gt; se miden en &lt;b&gt;kilogramos&lt;/b&gt;.&lt;/p&gt;&lt;p&gt;Los objetos &lt;b&gt;ligeros&lt;/b&gt; se miden en &lt;b&gt;gramos.&lt;/b&gt;&lt;/p&gt;",
    "seed": {
        "parameters": [
            {
                "name": "Q1",
                "label": null,
                "list": [
                    "Una zapatilla pesa 150",
                    "Un lápiz pesa 50",
                    "Una manzana pesa 200"
                ]
            }
        ],
        "calculated": [
            {
                "name": "A1",
                "label": "kilogramos",
                "function": "",
                "incorrect": true,
                "group": 1
            },
            {
                "name": "A2",
                "label": "gramos",
                "function": "",
                "group": 1
            }
        ],
        "uniques": true
    },
    "algorithm": {
        "name": "groupResponses",
        "template": "Cloze with drop down"
    }
}</t>
  </si>
  <si>
    <t>M2-MyM-3b</t>
  </si>
  <si>
    <t>Conoce el cuarto de kilo, el medio kilo y el kilogramo y lo utiliza como unidad de masa</t>
  </si>
  <si>
    <t>Un queso pesa {{T4}} kilos. Selecciona cuál es su peso.</t>
  </si>
  <si>
    <t>Single Choice
*: showCheckIcon=false</t>
  </si>
  <si>
    <t>Q1 = List = 4, 6
Q2 = List = 3, 4, 5, 6, 7
Q3 = List = 3, 4, 5, 6, 7</t>
  </si>
  <si>
    <r>
      <rPr>
        <rFont val="Calibri"/>
        <sz val="12.0"/>
      </rPr>
      <t>A1 =&lt;div style="display:flex;"&gt;{{function}}&lt;/div&gt;#'&lt;img src="</t>
    </r>
    <r>
      <rPr>
        <rFont val="Calibri"/>
        <color rgb="FF1155CC"/>
        <sz val="12.0"/>
        <u/>
      </rPr>
      <t>http://drive.google.com/uc?export=view&amp;id=M2-MyM-3b-2</t>
    </r>
    <r>
      <rPr>
        <rFont val="Calibri"/>
        <sz val="12.0"/>
      </rPr>
      <t>" width=\"100\"&gt;'.repeat({{Q1}})
A2 =&lt;div style="display:flex;"&gt;{{function}}&lt;/div&gt;#'&lt;img src="http://drive.google.com/uc?export=view&amp;id=M2-MyM-3b-2" width=\"100\"&gt;'.repeat({{Q2}})
A3 =&lt;div style="display:flex;"&gt;{{function}}&lt;/div&gt;#'&lt;img src="http://drive.google.com/uc?export=view&amp;id=M2-MyM-3b-2" width=\"100\"&gt;'.repeat({{Q3}})
T4 = {{Q1}}/2</t>
    </r>
  </si>
  <si>
    <t>&lt;p&gt;1 kilogramo es igual a 2 medios kilos o 4 cuartos de kilo.&lt;/p&gt;</t>
  </si>
  <si>
    <t>{"id":"M2-MyM-3b-I-1","stimulus":"&lt;p&gt;Un queso pesa {{T4}} kilos. Selecciona cuál es su peso.&lt;/p&gt;","hint":"&lt;p&gt;1 kilogramo es igual a 2 medios kilos o 4 cuartos de kilo.&lt;/p&gt;","feedback":"&lt;p&gt;1 kilogramo es igual a 2 medios kilos o 4 cuartos de kilo.&lt;/p&gt;","seed":{"parameters":[{"name":"Q1","label":null,"list":[4,6]},{"name":"Q2","label":null,"list":[3,4,5,6,7]},{"name":"Q3","label":null,"list":[3,4,5,6,7]}],"calculated":[{"name":"A1","label":"&lt;div style=\"display:flex;\"&gt;{{function}}&lt;/div&gt;","function":"'&lt;img src=\"https://blueberry-assets.oneclick.es/M2_MyM_3b_2.svg\" width=\"100\"&gt;'.repeat({{Q1}})"},{"name":"A2","label":"&lt;div style=\"display:flex;\"&gt;{{function}}&lt;/div&gt;","function":"'&lt;img src=\"https://blueberry-assets.oneclick.es/M2_MyM_3b_2.svg\" width=\"100\"&gt;'.repeat({{Q2}})","incorrect":true},{"name":"A3","label":"&lt;div style=\"display:flex;\"&gt;{{function}}&lt;/div&gt;","function":"'&lt;img src=\"https://blueberry-assets.oneclick.es/M2_MyM_3b_2.svg\" width=\"100\"&gt;'.repeat({{Q3}})","incorrect":true},{"name":"T4","label":"{{function}}","function":"{{Q1}}/2","temp":true}],"uniques":true},"algorithm":{"name":"trueFalse","template":"Multiple choice – standard","params":{"countCorrect":1,"countIncorrect":2,"showCheckIcon":true}}}</t>
  </si>
  <si>
    <t>Pedro ha comprado {{T4}} kilogramos de fruta. Selecciona los pesos a los que equivale.</t>
  </si>
  <si>
    <t>Q1 = List = 4, 8
Q2 = List = 3, 4, 5, 6, 7, 8
Q3 = List = 3, 4, 5, 6, 7, 8</t>
  </si>
  <si>
    <r>
      <rPr>
        <rFont val="Calibri"/>
        <sz val="12.0"/>
      </rPr>
      <t>A1 =&lt;div style="display:flex;"&gt;{{function}}&lt;/div&gt;#'&lt;img src="http://drive.google.com/uc?export=view&amp;id=M2-MyM-3b-3" width="100"&gt;'.repeat({{Q1}})*
A2 =&lt;div style="display:flex;"&gt;{{function}}&lt;/div&gt;#'&lt;img src="http://drive.google.com/uc?export=view&amp;id=M2-MyM-3b-3" width="100"&gt;'.repeat({{Q2}})
A3 =&lt;div style="display:flex;"&gt;{{function}}&lt;/div&gt;#'&lt;img src="</t>
    </r>
    <r>
      <rPr>
        <rFont val="Calibri"/>
        <color rgb="FF1155CC"/>
        <sz val="12.0"/>
        <u/>
      </rPr>
      <t>http://drive.google.com/uc?export=view&amp;id=M2-MyM-3b-3</t>
    </r>
    <r>
      <rPr>
        <rFont val="Calibri"/>
        <sz val="12.0"/>
      </rPr>
      <t>" width="100"&gt;'.repeat({{Q3}})
T4 = {{Q1}}/4</t>
    </r>
  </si>
  <si>
    <t>{"id":"M2-MyM-3b-I-2","stimulus":"&lt;p&gt;Pedro ha comprado {{T4}} kilogramos de fruta. Selecciona los pesos a los que equivale.&lt;/p&gt;","hint":"&lt;p&gt;1 kilogramo es igual a 2 medios kilos o 4 cuartos de kilo.&lt;/p&gt;","feedback":"&lt;p&gt;1 kilogramo es igual a 2 medios kilos o 4 cuartos de kilo.&lt;/p&gt;","seed":{"parameters":[{"name":"Q1","label":null,"list":[4,8]},{"name":"Q2","label":null,"list":[3,4,5,6,7,8]},{"name":"Q3","label":null,"list":[3,4,5,6,7,8]}],"calculated":[{"name":"A1","label":"&lt;div style=\"display:flex;\"&gt;{{function}}&lt;/div&gt;","function":"'&lt;img src=\"https://blueberry-assets.oneclick.es/M2_MyM_3b_3.svg\" width=\"100\"&gt;'.repeat({{Q1}})"},{"name":"A2","label":"&lt;div style=\"display:flex;\"&gt;{{function}}&lt;/div&gt;","function":"'&lt;img src=\"https://blueberry-assets.oneclick.es/M2_MyM_3b_3.svg\" width=\"100\"&gt;'.repeat({{Q2}})","incorrect":true},{"name":"A3","label":"&lt;div style=\"display:flex;\"&gt;{{function}}&lt;/div&gt;","function":"'&lt;img src=\"https://blueberry-assets.oneclick.es/M2_MyM_3b_3.svg\" width=\"100\"&gt;'.repeat({{Q3}})","incorrect":true},{"name":"T4","label":"{{function}}","function":"{{Q1}}/4","temp":true}],"uniques":true},"algorithm":{"name":"trueFalse","template":"Multiple choice – standard","params":{"countCorrect":1,"countIncorrect":2,"showCheckIcon":true}}}</t>
  </si>
  <si>
    <t>El perro de Belén pesa {{T5}} kilogramos. ¿A qué pesos equivale?</t>
  </si>
  <si>
    <r>
      <rPr>
        <rFont val="Calibri"/>
        <sz val="12.0"/>
      </rPr>
      <t>T1 ='&lt;img src="</t>
    </r>
    <r>
      <rPr>
        <rFont val="Calibri"/>
        <color rgb="FF1155CC"/>
        <sz val="12.0"/>
        <u/>
      </rPr>
      <t>http://drive.google.com/uc?export=view&amp;id=M2-MyM-3b-3</t>
    </r>
    <r>
      <rPr>
        <rFont val="Calibri"/>
        <sz val="12.0"/>
      </rPr>
      <t>" width="100"&gt;'.repeat({{Q1}})
T2 ='&lt;img src="http://drive.google.com/uc?export=view&amp;id=M2-MyM-3b-3" width="100"&gt;'.repeat({{Q1}})
T3 ='&lt;img src="http://drive.google.com/uc?export=view&amp;id=M2-MyM-3b-3" width="100"&gt;'.repeat({{Q1}})
T4 ='&lt;img src="http://drive.google.com/uc?export=view&amp;id=M2-MyM-3b-2" width="100"&gt;'.repeat(2)
T5 = 1+{{Q1}}/4
A1=&lt;div style="display:flex;"&gt;{{T4}}{{T1}}&lt;/div&gt;*
A2=&lt;div style="display:flex;"&gt;{{T4}}{{T2}}&lt;/div&gt;
A3=&lt;div style="display:flex;"&gt;{{T4}}{{T3}}&lt;/div&gt;</t>
    </r>
  </si>
  <si>
    <t>{"id":"M2-MyM-3b-I-3","stimulus":"&lt;p&gt;El perro de Belén pesa {{T1}} kilogramos. ¿A qué pesos equivale?&lt;/p&gt;","hint":"&lt;p&gt;1 kilogramo es igual a 2 medios kilos o 4 cuartos de kilo.&lt;/p&gt;","feedback":"&lt;p&gt;1 kilogramo es igual a 2 medios kilos o 4 cuartos de kilo.&lt;/p&gt;","seed":{"parameters":[{"name":"Q1","label":null,"list":[4,8]},{"name":"Q2","label":null,"list":[3,4,5,6,7,8]},{"name":"Q3","label":null,"list":[3,4,5,6,7,8]}],"calculated":[{"name":"T1","label":"{{function}}","function":"1+{{Q1}}/4","temp":true},{"name":"A1","label":"&lt;div style=\"display:flex; flex-wrap:wrap;\"&gt;{{function}}&lt;/div&gt;","function":"'&lt;img src=\"https://blueberry-assets.oneclick.es/M2_MyM_3b_2.svg\" width=\"100\"&gt;'.repeat(2)+'&lt;img src=\"https://blueberry-assets.oneclick.es/M2_MyM_3b_3.svg\" width=\"100\"&gt;'.repeat({{Q1}})"},{"name":"A2","label":"&lt;div style=\"display:flex; flex-wrap:wrap;\"&gt;{{function}}&lt;/div&gt;","function":"'&lt;img src=\"https://blueberry-assets.oneclick.es/M2_MyM_3b_2.svg\" width=\"100\"&gt;'.repeat(2)+'&lt;img src=\"https://blueberry-assets.oneclick.es/M2_MyM_3b_3.svg\" width=\"100\"&gt;'.repeat({{Q2}})","incorrect":true},{"name":"A3","label":"&lt;div style=\"display:flex; flex-wrap:wrap;\"&gt;{{function}}&lt;/div&gt;","function":"'&lt;img src=\"https://blueberry-assets.oneclick.es/M2_MyM_3b_2.svg\" width=\"100\"&gt;'.repeat(2)+'&lt;img src=\"https://blueberry-assets.oneclick.es/M2_MyM_3b_3.svg\" width=\"100\"&gt;'.repeat({{Q3}})","incorrect":true}],"uniques":true},"algorithm":{"name":"trueFalse","template":"Multiple choice – standard","params":{"countCorrect":1,"countIncorrect":2,"showCheckIcon":true}}}</t>
  </si>
  <si>
    <t>Observa el valor de estas pesas y selecciona cuántos medios kilos son.&lt;div style="display:flex; flex-wrap:wrap; justify-content:center;"&gt;{{T1}}&lt;/div&gt;</t>
  </si>
  <si>
    <t>Q1=List=2,3,4,5,6</t>
  </si>
  <si>
    <r>
      <rPr>
        <rFont val="Calibri"/>
        <sz val="12.0"/>
      </rPr>
      <t>T1 ='&lt;img src="</t>
    </r>
    <r>
      <rPr>
        <rFont val="Calibri"/>
        <color rgb="FF1155CC"/>
        <sz val="12.0"/>
        <u/>
      </rPr>
      <t>http://drive.google.com/uc?export=view&amp;id=M2-MyM-3b-1</t>
    </r>
    <r>
      <rPr>
        <rFont val="Calibri"/>
        <sz val="12.0"/>
      </rPr>
      <t>" width="100"&gt;'.repeat({{Q1}})
A1=2*{{Q1}}
A2=4*{{Q1}}
A3={{Q1}}</t>
    </r>
  </si>
  <si>
    <t>&lt;p&gt;1 kilogramo es igual a 2 medios kilos.&lt;/p&gt;</t>
  </si>
  <si>
    <t>{
    "id": "M2-MyM-3b-E-1",
    "stimulus": "&lt;p&gt;Observa el valor de estas pesas y selecciona cuántos medios kilos son.&lt;/p&gt;&lt;div style=\"display:flex; flex-wrap:wrap; justify-content:center;\"&gt;{{T1}}&lt;/div&gt;",
    "hint": "&lt;p&gt;1 kilogramo es igual a 2 medios kilos.&lt;/p&gt;",
    "feedback": "&lt;p&gt;1 kilogramo es igual a 2 medios kilos.&lt;/p&gt;",
    "seed": {
        "parameters": [
            {
                "name": "Q1",
                "label": null,
                "list": [
                    2,
                    3,
                    4,
                    5,
                    6
                ]
            }
        ],
        "calculated": [
            {
                "name": "T1",
                "label": "{{function}}",
                "function": "'&lt;img src=\"https://blueberry-assets.oneclick.es/M2_MyM_3b_1.svg\" width=\"100\"&gt;'.repeat({{Q1}})",
                "temp": true
            },
            {
                "name": "A1",
                "label": "{{function}}",
                "function": "2*{{Q1}}"
            },
            {
                "name": "A2",
                "label": "{{function}}",
                "function": "4*{{Q1}}",
                "incorrect": true
            },
            {
                "name": "A3",
                "label": "{{function}}",
                "function": "{{Q1}}",
                "incorrect": true
            }
        ],
        "uniques": true
    },
    "algorithm": {
        "name": "trueFalse",
        "template": "Multiple choice – standard",
        "params": {
            "countCorrect": 1,
            "countIncorrect": 2,
            "showCheckIcon": false,
            "columns": 3
        }
    }
}</t>
  </si>
  <si>
    <t>Observa el valor de estas pesas y selecciona cuántos cuartos de kilo son.</t>
  </si>
  <si>
    <t>T1 =&lt;img src=\"IMAGEN M2-MyM-3b-1\" width=\"100\"&gt;'.repeat({{Q1}})
A1=2*{{Q1}}
A2=4*{{Q1}}*
A3={{Q1}}</t>
  </si>
  <si>
    <t>&lt;p&gt;1 kilogramo es igual a 4 cuartos de kilo.&lt;/p&gt;</t>
  </si>
  <si>
    <t>{"id":"M2-MyM-3b-E-2","stimulus":"&lt;p&gt;Observa el valor de estas pesas y selecciona cuántos cuartos de kilo son.&lt;/p&gt;&lt;div style=\"display:flex; flex-wrap:wrap; justify-content:center;\"&gt;{{T1}}&lt;/div&gt;","hint":"&lt;p&gt;1 kilogramo es igual a 4 cuartos de kilo.&lt;/p&gt;","feedback":"&lt;p&gt;1 kilogramo es igual a 4 cuartos de kilo.&lt;/p&gt;","seed":{"parameters":[{"name":"Q1","label":null,"list":[2,3,4,5,6]}],"calculated":[{"name":"T1","label":"{{function}}","function":"'&lt;img src=\"https://blueberry-assets.oneclick.es/M2_MyM_3b_1.svg\" width=\"100\"&gt;'.repeat({{Q1}})","temp":true},{"name":"A1","label":"{{function}}","function":"2*{{Q1}}","incorrect":true},{"name":"A2","label":"{{function}}","function":"4*{{Q1}}"},{"name":"A3","label":"{{function}}","function":"{{Q1}}","incorrect":true}],"uniques":true},"algorithm":{"name":"trueFalse","template":"Multiple choice – standard","params":{"countCorrect":1,"countIncorrect":2,"showCheckIcon":false,"columns":3}}}</t>
  </si>
  <si>
    <t>M2-MyM-3c</t>
  </si>
  <si>
    <t>Ordena medidas de masa</t>
  </si>
  <si>
    <t>Ordena de mayor a menor estas medidas de masa.</t>
  </si>
  <si>
    <t>Order list
*: order=desc</t>
  </si>
  <si>
    <t>Q1-Q4= Min = 100; Max = 900; Step = 1
Q5= List = kg,g</t>
  </si>
  <si>
    <t>A1={{Q1}} {{Q5}}#{{Q1}}
A2={{Q2}} {{Q5}}#{{Q2}}
A3={{Q3}} {{Q5}}#{{Q3}}
A4={{Q4}} {{Q5}}#{{Q4}}</t>
  </si>
  <si>
    <t>&lt;p&gt;Como la unidad es la misma, compara las cifras empezando por la izquierda.&lt;/p&gt;</t>
  </si>
  <si>
    <t>{"id":"M2-MyM-3c-I-1","stimulus":"&lt;p&gt;Arrastra y ordena de mayor a menor estas medidas de masa.&lt;/p&gt;","template":"&lt;p style=\"text-align:center;\"&gt;{{response}} &gt; {{response}} &gt; {{response}}&lt;/p&gt;","hint":"&lt;p&gt;Como la unidad es la misma, compara las cifras empezando por la izquierda.&lt;/p&gt;","feedback":"&lt;p&gt;Como la unidad es la misma, compara las cifras empezando por la izquierda.&lt;/p&gt;","seed":{"parameters":[{"name":"Q1","label":null,"min":100,"max":900,"step":1},{"name":"Q2","label":null,"min":100,"max":900,"step":1},{"name":"Q3","label":null,"min":100,"max":900,"step":1},{"name":"Q4","label":null,"min":100,"max":900,"step":1},{"name":"Q5","label":null,"list":["kg","g"]}],"calculated":[{"name":"A1","label":"{{function}} {{Q5}}","function":"math.max({{Q1}}, {{Q2}}, {{Q3}})"},{"name":"A2","label":"{{function}} {{Q5}}","function":"{{Q1}}+{{Q2}}+{{Q3}}-math.min({{Q1}}, {{Q2}}, {{Q3}})-math.max({{Q1}}, {{Q2}}, {{Q3}})"},{"name":"A3","label":"{{function}} {{Q5}}","function":"math.min({{Q1}}, {{Q2}}, {{Q3}})"}],"uniques":true},"algorithm":{"name":"calculateOperation","template":"Cloze with drag &amp; drop","params":{"keyboard":"NUMERICAL"}}}</t>
  </si>
  <si>
    <t>&lt;p&gt;Escribe ordenadas de menor a mayor estas medidas de masa.&lt;/p&gt;&lt;p&gt;{{Q1}} {{Q4}}&lt;/p&gt;&lt;p&gt;{{Q2}} {{Q4}}&lt;/p&gt;&lt;p&gt;{{Q3}} {{Q4}}&lt;/p&gt;</t>
  </si>
  <si>
    <t>{{A1}} {{Q4}} &lt; {{A2}} {{Q4}} &lt; {{A3}} {{Q4}}</t>
  </si>
  <si>
    <t>Q1-Q3= Min = 10; Max = 100; Step = 1
Q4= List = kg,g</t>
  </si>
  <si>
    <t>A1= math.min({{Q1}},{{Q2}},{{Q3}})
A2={{Q1}}+{{Q2}}+{{Q3}}-math.min({{Q1}},{{Q2}},{{Q3}})-math.max({{Q1}},{{Q2}},{{Q3}})
A3= math.max({{Q1}},{{Q2}},{{Q3}})</t>
  </si>
  <si>
    <t>{"id":"M2-MyM-3c-E-1","stimulus":"&lt;p&gt;Escribe ordenadas de menor a mayor estas medidas de masa.&lt;/p&gt;&lt;p&gt;{{Q1}} {{Q4}}&lt;/p&gt;&lt;p&gt;{{Q2}} {{Q4}}&lt;/p&gt;&lt;p&gt;{{Q3}} {{Q4}}&lt;/p&gt;","template":"{{response}} {{Q4}} &lt; {{response}} {{Q4}} &lt; {{response}} {{Q4}}","hint":"&lt;p&gt;Como la unidad es la misma, compara las cifras empezando por la izquierda.&lt;/p&gt;","feedback":"&lt;p&gt;Como la unidad es la misma, compara las cifras empezando por la izquierda.&lt;/p&gt;","seed":{"parameters":[{"name":"Q1","label":null,"min":10,"max":100,"step":1},{"name":"Q2","label":null,"min":10,"max":100,"step":1},{"name":"Q3","label":null,"min":10,"max":100,"step":1},{"name":"Q4","label":null,"list":["kg","g"]}],"calculated":[{"name":"A1","label":"{{function}}","function":"math.min({{Q1}},{{Q2}},{{Q3}})"},{"name":"A2","label":"{{function}}","function":"{{Q1}}+{{Q2}}+{{Q3}}-math.min({{Q1}},{{Q2}},{{Q3}})-math.max({{Q1}},{{Q2}},{{Q3}})"},{"name":"A3","label":"{{function}}","function":"math.max({{Q1}},{{Q2}},{{Q3}})"}],"uniques":true},"algorithm":{"name":"calculateOperation","params":{"method":"equivLiteral","keyboard":"NUMERICAL"}}}</t>
  </si>
  <si>
    <t>La madre de Mateo ha comprado {{Q1}} kg de naranjas y {{Q2}} kg de kiwis. ¿Qué cantidad de fruta es menor?</t>
  </si>
  <si>
    <t>La menor cantidad es de {{A1}} kg.</t>
  </si>
  <si>
    <t xml:space="preserve">Q1= List=2,3,4,5,6
Q2=List=2,3,4,5,6
</t>
  </si>
  <si>
    <t>A1= math.min({{Q1}},{{Q2}})</t>
  </si>
  <si>
    <t>{"id":"M2-MyM-3c-A-1","stimulus":"&lt;p&gt;La madre de Mateo ha comprado {{Q1}} kg de naranjas y {{Q2}} kg de kiwis. ¿Qué cantidad de fruta es menor?&lt;/p&gt;","feedback":"&lt;p&gt;Como la unidad es la misma, compara las cifras empezando por la izquierda.&lt;/p&gt;","hint":"&lt;p&gt;Como la unidad es la misma, compara las cifras empezando por la izquierda.&lt;/p&gt;","template":"&lt;p&gt;La menor cantidad es de {{response}} kg.&lt;/p&gt;","seed":{"parameters":[{"name":"Q1","label":null,"list":[2,3,4,5,6]},{"name":"Q2","label":null,"list":[2,3,4,5,6]}],"calculated":[{"name":"A1","label":"{{function}}","function":"math.min({{Q1}},{{Q2}})"}],"uniques":true},"algorithm":{"name":"calculateOperation","params":{"method":"equivLiteral","keyboard":"NUMERICAL"}}}</t>
  </si>
  <si>
    <t>Para un pastel se necesitan {{Q1}} g de harina y para una tarta se utilizan {{Q2}} g. ¿Qué cantidad de harina es mayor?</t>
  </si>
  <si>
    <t>La mayor cantidad es de {{A1}} g.</t>
  </si>
  <si>
    <t>Q1-Q2= Min = 300; Max = 500; step = 1</t>
  </si>
  <si>
    <t>A1= math.max({{Q1}},{{Q2}})</t>
  </si>
  <si>
    <t>{"id":"M2-MyM-3c-A-2","stimulus":"&lt;p&gt;Para un pastel se necesitan {{Q1}} g de harina y para una tarta se utilizan {{Q2}} g. ¿Qué cantidad de harina es mayor?&lt;/p&gt;","feedback":"&lt;p&gt;Como la unidad es la misma, compara las cifras empezando por la izquierda.&lt;/p&gt;","hint":"&lt;p&gt;Como la unidad es la misma, compara las cifras empezando por la izquierda.&lt;/p&gt;","template":"&lt;p&gt;La mayor cantidad es de {{response}} g.&lt;/p&gt;","seed":{"parameters":[{"name":"Q1","label":null,"min":300,"max":500,"step":1},{"name":"Q2","label":null,"min":300,"max":500,"step":1}],"calculated":[{"name":"A1","label":"{{function}}","function":"math.max({{Q1}},{{Q2}})"}],"uniques":true},"algorithm":{"name":"calculateOperation","params":{"method":"equivLiteral","keyboard":"NUMERICAL"}}}</t>
  </si>
  <si>
    <t>El perro de Esteban come {{Q1}} g de pienso al día y el de Helena come {{Q2}} g del mismo pienso. ¿Qué cantidad es menor?</t>
  </si>
  <si>
    <t>La cantidad menor es de {{A1}} g.</t>
  </si>
  <si>
    <t>Q1.Q2= Min = 200; Max = 300; Step = 1</t>
  </si>
  <si>
    <t>{"id":"M2-MyM-3c-A-3","stimulus":"&lt;p&gt;El perro de Esteban come {{Q1}} g de pienso al día y el de Helena come {{Q2}} g. ¿Qué cantidad es menor?&lt;/p&gt;","feedback":"&lt;p&gt;Como la unidad es la misma, compara las cifras empezando por la izquierda.&lt;/p&gt;","hint":"&lt;p&gt;Como la unidad es la misma, compara las cifras empezando por la izquierda.&lt;/p&gt;","template":"&lt;p&gt;La cantidad menor es de {{response}} g.&lt;/p&gt;","seed":{"parameters":[{"name":"Q1","label":null,"min":200,"max":300,"step":1},{"name":"Q2","label":null,"min":200,"max":300,"step":1}],"calculated":[{"name":"A1","label":"{{function}}","function":"math.min({{Q1}},{{Q2}})"}],"uniques":true},"algorithm":{"name":"calculateOperation","params":{"method":"equivLiteral","keyboard":"NUMERICAL"}}}</t>
  </si>
  <si>
    <t>M2-MyM-3d</t>
  </si>
  <si>
    <t>Utiliza el kilo como unidad de medida para expresar la masa de objetos dados</t>
  </si>
  <si>
    <t>&lt;p&gt;Haz clic en los pesos necesarios para igualar los {{RESULT}} kilos que pesa una malla de patatas.&lt;/p&gt;
IMAGEN: M2-MyM-3b-1</t>
  </si>
  <si>
    <t>Counting Count</t>
  </si>
  <si>
    <t>Min=3, Max= 10, Step= 1</t>
  </si>
  <si>
    <t>&lt;p&gt;Los objetos pesados se miden en &lt;b&gt;kilogramos.&lt;/b&gt;&lt;/p&gt;</t>
  </si>
  <si>
    <t>{"id":"M2-MyM-3d-I-1","stimulus":"&lt;p&gt;Haz clic en los pesos necesarios para igualar los {{RESULT}} kilos que pesa una malla de patatas.&lt;/p&gt;","feedback":"&lt;p&gt;Los objetos pesados se miden en &lt;b&gt;kilogramos.&lt;/b&gt;&lt;/p&gt;","hint":"&lt;p&gt;Los objetos pesados se miden en &lt;b&gt;kilogramos.&lt;/b&gt;&lt;/p&gt;","seed":{"parameters":[{"name":"Q1","label":null,"img":"https://blueberry-assets.oneclick.es/M2_MyM_3b_1.svg","min":3,"max":10,"step":1}],"uniques":false},"algorithm":{"name":"counting","params":{"operation":"count"}}}</t>
  </si>
  <si>
    <t>&lt;p&gt;Haz clic en los pesos necesarios para igualar los {{RESULT}} kilos que pesa una silla.&lt;/p&gt;
IMAGEN: M2-MyM-3b-1</t>
  </si>
  <si>
    <t>{"id":"M2-MyM-3d-I-2","stimulus":"&lt;p&gt;Haz clic en los pesos necesarios para igualar los {{RESULT}} kilos que pesa una silla.&lt;/p&gt;","feedback":"&lt;p&gt;Los objetos pesados se miden en &lt;b&gt;kilogramos.&lt;/b&gt;&lt;/p&gt;","hint":"&lt;p&gt;Los objetos pesados se miden en &lt;b&gt;kilogramos.&lt;/b&gt;&lt;/p&gt;","seed":{"parameters":[{"name":"Q1","label":null,"img":"https://blueberry-assets.oneclick.es/M2_MyM_3b_1.svg","min":5,"max":10,"step":1}],"uniques":false},"algorithm":{"name":"counting","params":{"operation":"count"}}}</t>
  </si>
  <si>
    <t>&lt;p&gt;Haz clic en los pesos necesarios para igualar los {{RESULT}} kilos que pesa una maleta.&lt;/p&gt;
IMAGEN: M2-MyM-3b-1</t>
  </si>
  <si>
    <r>
      <rPr>
        <rFont val="Calibri"/>
        <sz val="12.0"/>
      </rPr>
      <t>{"id":"M2-MyM-3d-I-3","stimulus":"&lt;p&gt;Haz clic en los pesos necesarios para igualar los {{RESULT}} kilos que pesa una maleta.&lt;/p&gt;","feedback":"&lt;p&gt;Los objetos pesados se miden en &lt;b&gt;kilogramos.&lt;/b&gt;&lt;/p&gt;","hint":"&lt;p&gt;Los objetos pesados se miden en &lt;b&gt;kilogramos.&lt;/b&gt;&lt;/p&gt;","seed":{"parameters":[{"name":"Q1","label":null,"img":"</t>
    </r>
    <r>
      <rPr>
        <rFont val="Calibri"/>
        <color rgb="FF1155CC"/>
        <sz val="12.0"/>
        <u/>
      </rPr>
      <t>https://blueberry-assets.oneclick.es/M2_MyM_3b_1.svg</t>
    </r>
    <r>
      <rPr>
        <rFont val="Calibri"/>
        <sz val="12.0"/>
      </rPr>
      <t>","min":3,"max":10,"step":1}],"uniques":false},"algorithm":{"name":"counting","params":{"operation":"count"}}}</t>
    </r>
  </si>
  <si>
    <t>Selecciona cuántos kilos pesa este animal.
$$IMG={{Q1}}</t>
  </si>
  <si>
    <t>Q1= List= M2-MyM-3d-13, M2-MyM-3d-14, M2-MyM-3d-15
Q2 = List= 3, 4, 5, 6 
Q3 = Min=15; Max=50; Step=5
Q4 = Min=15; Max=50; Step=5</t>
  </si>
  <si>
    <t>A1= {{Q2}} kilos#*
A2= {{Q3}} kilos#
A3= {{Q4}} kilos#</t>
  </si>
  <si>
    <t>&lt;p&gt;El peso de este animal es inferior a 10 kilos.&lt;/p&gt;</t>
  </si>
  <si>
    <t>{
    "id": "M2-MyM-3d-E-1",
    "stimulus": "&lt;p&gt;Selecciona cuántos kilos pesa este animal.&lt;/p&gt;&lt;div style=\"display:flex; justify-content:center;\"&gt;&lt;img src=\"https://blueberry-assets.oneclick.es/{{Q1}}\" width=\"200\"&gt;&lt;/img&gt;&lt;/div&gt;",
    "hint": "&lt;p&gt;El peso de este animal es inferior a 10 kilos.&lt;/p&gt;",
    "feedback": "&lt;p&gt;El peso de este animal es inferior a 10 kilos.&lt;/p&gt;",
    "seed": {
        "parameters": [
            {
                "name": "Q1",
                "label": null,
                "list": [
                    "M2_MyM_3d_13.svg",
                    "M2_MyM_3d_14.svg",
                    "M2_MyM_3d_15.svg"
                ]
            },
            {
                "name": "Q2",
                "label": null,
                "list": [
                    3,
                    4,
                    5,
                    6
                ]
            },
            {
                "name": "Q3",
                "label": null,
                "min": 15,
                "max": 50,
                "step": 5
            },
            {
                "name": "Q4",
                "label": null,
                "min": 15,
                "max": 50,
                "step": 5
            }
        ],
        "calculated": [
            {
                "name": "A1",
                "label": "{{Q2}} kilos",
                "function": ""
            },
            {
                "name": "A2",
                "label": "{{Q3}} kilos",
                "function": "",
                "incorrect": true
            },
            {
                "name": "A3",
                "label": "{{Q4}} kilos",
                "function": "",
                "incorrect": true
            }
        ],
        "uniques": true
    },
    "algorithm": {
        "name": "trueFalse",
        "template": "Multiple choice – standard",
        "params": {
            "countCorrect": 1,
            "countIncorrect": 2,
            "showCheckIcon": false,
            "columns": 3
        }
    }
}</t>
  </si>
  <si>
    <t>Selecciona cuántos kilos pesa este ojeto.
$$IMG={{Q1}}</t>
  </si>
  <si>
    <t>Q1= List= M2-MyM-3d-11, M2-MyM-3d-2, M2-MyM-3d-3
Q2 = Min=2; Max=9; Step=1
Q3 = Min=50; Max=100; Step=5
Q4 = Min=50; Max=100; Step=5</t>
  </si>
  <si>
    <t>&lt;p&gt;El peso de este objeto es inferior a 10 kilos.&lt;/p&gt;</t>
  </si>
  <si>
    <t>{
    "id": "M2-MyM-3d-E-2",
    "stimulus": "&lt;p&gt;Selecciona cuántos kilos pesa este objeto.&lt;/p&gt;&lt;div style=\"display:flex; justify-content:center;\"&gt;&lt;img src=\"https://blueberry-assets.oneclick.es/{{Q1}}\" width=\"250\"&gt;&lt;/img&gt;&lt;/div&gt;",
    "hint": "&lt;p&gt;El peso de este objeto es inferior a 10 kilos.&lt;/p&gt;",
    "feedback": "&lt;p&gt;El peso de este objeto es inferior a 10 kilos.&lt;/p&gt;",
    "seed": {
        "parameters": [
            {
                "name": "Q1",
                "label": null,
                "list": [
                    "M2_MyM_3d_11.svg",
                    "M2_MyM_3d_2.svg",
                    "M2_MyM_3d_3.svg"
                ]
            },
            {
                "name": "Q2",
                "label": null,
                "min": 2,
                "max": 9,
                "step": 1
            },
            {
                "name": "Q3",
                "label": null,
                "min": 50,
                "max": 100,
                "step": 5
            },
            {
                "name": "Q4",
                "label": null,
                "min": 50,
                "max": 100,
                "step": 5
            }
        ],
        "calculated": [
            {
                "name": "A1",
                "label": "{{Q2}} kilos",
                "function": ""
            },
            {
                "name": "A2",
                "label": "{{Q3}} kilos",
                "function": "",
                "incorrect": true
            },
            {
                "name": "A3",
                "label": "{{Q4}} kilos",
                "function": "",
                "incorrect": true
            }
        ],
        "uniques": true
    },
    "algorithm": {
        "name": "trueFalse",
        "template": "Multiple choice – standard",
        "params": {
            "countCorrect": 1,
            "countIncorrect": 2,
            "showCheckIcon": false,
            "columns": 3
        }
    }
}</t>
  </si>
  <si>
    <t>M2-MyM-11a</t>
  </si>
  <si>
    <t>Suma y resta medidas de masa, dando el resultado en la unidad determinada</t>
  </si>
  <si>
    <t>&lt;p&gt;{{T1}} {{Q11}} − {{Q2}} {{Q11}} = {{A1}} {{Q11}}&lt;/p&gt;</t>
  </si>
  <si>
    <t>Q1= Min = 10; Max = 100; Step = 1
Q2= Min = 10; Max = 100; Step = 1
Q3= Min = 1; Max = 9; Step = 1
Q4= Min = 1; Max = 10; Step = 1
Q11= List=kg, g</t>
  </si>
  <si>
    <t>T1={{Q1}} + {{Q2}}
group1=
A1={{Q1}}*
A2={{Q1}}+{{Q3}}
A3={{Q1}}+{{Q4}}</t>
  </si>
  <si>
    <t>&lt;p&gt;Resta las medidas.&lt;/p&gt;</t>
  </si>
  <si>
    <t>&lt;p&gt;Como las medidas están expresadas en la misma unidad, solo hay que restarlas.&lt;/p&gt;</t>
  </si>
  <si>
    <t>{"id":"M2-MyM-11a-I-1","stimulus":"&lt;p&gt;Selecciona el resultado de esta resta.&lt;/p&gt;","template":"&lt;p&gt;{{T1}} {{Q11}} − {{Q2}} {{Q11}} = {{response}} {{Q11}}&lt;/p&gt;","hint":"&lt;p&gt;Resta las medidas.&lt;/p&gt;","feedback":"&lt;p&gt;Como las medidas están expresadas en la misma unidad, solo hay que restarlas.&lt;/p&gt;","seed":{"parameters":[{"name":"Q1","label":null,"min":10,"max":100,"step":1},{"name":"Q2","label":null,"min":10,"max":100,"step":1},{"name":"Q3","label":null,"min":1,"max":9,"step":1},{"name":"Q4","label":null,"min":1,"max":10,"step":1},{"name":"Q11","label":null,"list":["kg","g"]}],"calculated":[{"name":"T1","label":"{{function}}","function":"{{Q1}} + {{Q2}}","temp":true},{"name":"A1","label":"{{function}}","function":"{{Q1}}","group":1},{"name":"A2","label":"{{function}}","function":"{{Q1}}+{{Q3}}","incorrect":true,"group":1},{"name":"A3","label":"{{function}}","function":"{{Q1}}+{{Q4}}","incorrect":true,"group":1}],"uniques":true},"algorithm":{"name":"groupResponses","template":"Cloze with drop down"}}</t>
  </si>
  <si>
    <t>&lt;p&gt;Señala verdadero o falso.&lt;/p&gt;
(Se ven 3: dos true)</t>
  </si>
  <si>
    <t>Q1-Q6= Min = 10; Max = 100; Step = 1
Q11= List=kg, g
Q22= List=kg, g</t>
  </si>
  <si>
    <t>T1={{Q1}}+{{Q2}}
T2={{Q3}}+{{Q4}}
T3={{Q5}}
T4={{Q5}}+{{Q6}}
A1={{Q1}} {{Q11}} + {{Q2}} {{Q11}} = {{A1}} {{Q11}}#*
A2={{Q3}} {{Q22}} + {{Q4}} {{Q22}} = {{A2}} {{Q22}}#*
A3={{T4}} {{Q11}} − {{Q6}} {{Q11}} = {{A3}} {{Q11}}#*
A4={{T4}} {{Q22}} − {{Q6}} {{Q22}} = {{A3}} {{Q11}}#
A5={{Q1}} {{Q11}} + {{Q2}} {{Q11}} = {{A1}} {{Q22}}#
A6={{Q3}} {{Q22}} + {{Q4}} {{Q22}} = {{A2}} {{Q11}}#</t>
  </si>
  <si>
    <t>&lt;p&gt;Suma o resta las medidas.&lt;/p&gt;</t>
  </si>
  <si>
    <t>&lt;p&gt;Como las medidas están expresadas en la misma unidad, solo hay que restar o sumar. Fíjate en que el resultado también esté en la misma unidad.&lt;/p&gt;</t>
  </si>
  <si>
    <t>{"id":"M2-MyM-11a-I-2","stimulus":"&lt;p&gt;Selecciona verdadero o falso.&lt;/p&gt;","hint":"&lt;p&gt;Suma o resta las medidas.&lt;/p&gt;","feedback":"&lt;p&gt;Como las medidas están expresadas en la misma unidad, solo hay que restar o sumar. Fíjate en que el resultado también esté en la misma unidad.&lt;/p&gt;","seed":{"parameters":[{"name":"Q1","label":null,"min":10,"max":100,"step":1},{"name":"Q2","label":null,"min":10,"max":100,"step":1},{"name":"Q3","label":null,"min":10,"max":100,"step":1},{"name":"Q4","label":null,"min":10,"max":100,"step":1},{"name":"Q5","label":null,"min":10,"max":100,"step":1},{"name":"Q6","label":null,"min":10,"max":100,"step":1},{"name":"Q11","label":null,"list":["kg","g"]},{"name":"Q22","label":null,"list":["kg","g"]}],"calculated":[{"name":"T1","label":"{{function}}","function":"{{Q1}}+{{Q2}}","temp":true},{"name":"T2","label":"{{function}}","function":"{{Q3}}+{{Q4}}","temp":true},{"name":"T3","label":"{{function}}","function":"{{Q5}}","temp":true},{"name":"T4","label":"{{function}}","function":"{{Q5}}+{{Q6}}","temp":true},{"name":"A1","label":"{{Q1}} {{Q11}} + {{Q2}} {{Q11}} = {{T1}} {{Q11}}","function":""},{"name":"A2","label":"{{Q3}} {{Q22}} + {{Q4}} {{Q22}} = {{T2}} {{Q22}}","function":""},{"name":"A3","label":"{{T4}} {{Q11}} − {{Q6}} {{Q11}} = {{T3}} {{Q11}}","function":""},{"name":"A4","label":"{{T4}} {{Q22}} − {{Q6}} {{Q22}} = {{T3}} {{Q11}}","function":"","incorrect":true},{"name":"A5","label":"{{Q1}} {{Q11}} + {{Q2}} {{Q11}} = {{T1}} {{Q22}}","function":"","incorrect":true},{"name":"A6","label":"{{Q3}} {{Q22}} + {{Q4}} {{Q22}} = {{T2}} {{Q11}}","function":"","incorrect":true}],"uniques":true},"algorithm":{"name":"trueFalse","template":"Choice matrix – inline","params":{"countCorrect":2,"countIncorrect":1,"showCheckIcon":false,"options":["Verdadero","Falso"]}}}</t>
  </si>
  <si>
    <t>Q1= Min = 10; Max = 100; Step = 1
Q2= Min = 10; Max = 100; Step = 1
Q11= "kg", "g"</t>
  </si>
  <si>
    <t>&lt;p&gt;Suma las medidas.&lt;/p&gt;</t>
  </si>
  <si>
    <t>&lt;p&gt;Como las medidas están expresadas en la misma unidad, solo hay que sumarlas.&lt;/p&gt;</t>
  </si>
  <si>
    <t>{"id":"M2-MyM-11a-E-1","stimulus":"&lt;p&gt;Escribe el resultado de esta suma.&lt;/p&gt;","template":"&lt;p&gt;{{Q1}} {{Q11}} + {{Q2}} {{Q11}} = {{response}} {{Q11}}&lt;/p&gt;","hint":"&lt;p&gt;Suma las medidas&lt;/p&gt;","feedback":"&lt;p&gt;Como las medidas están expresadas en la misma unidad, solo hay que sumarlas.&lt;/p&gt;","seed":{"parameters":[{"name":"Q1","label":null,"min":10,"max":100,"step":1},{"name":"Q2","label":null,"min":10,"max":100,"step":1},{"name":"Q11","label":null,"list":["kg","g"]}],"calculated":[{"name":"A1","function":"{{Q1}}+{{Q2}}"}],"uniques":true},"algorithm":{"name":"calculateOperation","params":{"method":"equivLiteral","keyboard":"NUMERICAL"}}}</t>
  </si>
  <si>
    <t>{"id":"M2-MyM-11a-E-2","stimulus":"&lt;p&gt;Escribe el resultado de esta resta.&lt;/p&gt;","template":"&lt;p&gt;{{T1}} {{Q11}} − {{Q2}} {{Q11}} = {{response}} {{Q11}}&lt;/p&gt;","hint":"&lt;p&gt;Resta las medidas.&lt;/p&gt;","feedback":"&lt;p&gt;Como las medidas están expresadas en la misma unidad, solo hay que restarlas.&lt;/p&gt;","seed":{"parameters":[{"name":"Q1","label":null,"min":10,"max":100,"step":1},{"name":"Q2","label":null,"min":10,"max":100,"step":1},{"name":"Q11","label":null,"list":["kg","g"]}],"calculated":[{"name":"T1","function":"{{Q1}}+{{Q2}}","temp":true},{"name":"A1","function":"{{Q1}}"}],"uniques":true},"algorithm":{"name":"calculateOperation","params":{"method":"equivLiteral","keyboard":"NUMERICAL"}}}</t>
  </si>
  <si>
    <t>Santino ha llenado una botella con canicas. La botella vacía pesaba {{Q2}} g y después de meter las canicas pesa {{T1}} g. ¿Cuántos gramos pesan las canicas?</t>
  </si>
  <si>
    <t>Pesan {{A1}} g.</t>
  </si>
  <si>
    <t>Q1= Min = 100; Max = 300; Step = 1
Q2= Min = 100; Max = 200; Step = 1</t>
  </si>
  <si>
    <t>&lt;p&gt;Peso de la botella con canicas − peso de la botella vacía = peso de las canicas&lt;/p&gt;</t>
  </si>
  <si>
    <t>&lt;p&gt;Peso de la botella con canicas − peso de la botella vacía = peso de las canicas.&lt;/p&gt;&lt;p&gt;{{T1}} g − {{Q2}} g = {{Q1}} g&lt;/p&gt;</t>
  </si>
  <si>
    <t>{"id":"M2-MyM-11a-A-1","stimulus":"&lt;p&gt;Santino ha llenado una botella con canicas. La botella vacía pesaba {{Q2}} g y después de meter las canicas pesa {{T1}} g. ¿Cuántos gramos pesan las canicas?&lt;/p&gt;","template":"&lt;p&gt;Pesan {{response}} g.&lt;/p&gt;","hint":"&lt;p&gt;Peso de la botella con canicas − peso de la botella vacía = peso de las canicas&lt;/p&gt;","feedback":"&lt;p&gt;Peso de la botella con canicas − peso de la botella vacía = peso de las canicas.&lt;/p&gt;&lt;p&gt;{{T1}} g − {{Q2}} g = {{Q1}} g&lt;/p&gt;","seed":{"parameters":[{"name":"Q1","label":null,"min":100,"max":300,"step":1},{"name":"Q2","label":null,"min":100,"max":200,"step":1}],"calculated":[{"name":"T1","function":"{{Q1}}+{{Q2}}","temp":true},{"name":"A1","function":"{{Q1}}"}],"uniques":true},"algorithm":{"name":"calculateOperation","params":{"method":"equivLiteral","keyboard":"NUMERICAL"}}}</t>
  </si>
  <si>
    <t>Un camión llevaba una carga de {{T1}} kg. En la primera parada se han descargado {{Q2}} kg. ¿Cuánto pesa la carga del camión ahora?</t>
  </si>
  <si>
    <t>Pesa {{A1}} kg.</t>
  </si>
  <si>
    <t xml:space="preserve">Q1= Min = 1000; Max = 3000; Step = 1
Q2= Min = 100; Max = 999; Step = 1
</t>
  </si>
  <si>
    <t>&lt;p&gt;Peso de la carga al principio − peso descargado = peso de la carga ahora&lt;/p&gt;</t>
  </si>
  <si>
    <t>&lt;p&gt;Peso de la carga al principio − peso descargado = peso de la carga ahora&lt;/p&gt;&lt;p&gt;{{T1}} kg − {{Q2}} kg = {{Q1}} kg&lt;/p&gt;</t>
  </si>
  <si>
    <t>{"id":"M2-MyM-11a-A-2","stimulus":"&lt;p&gt;Un camión llevaba una carga de {{T1}} kg. En la primera parada se han descargado {{Q2}} kg. ¿Cuánto pesa la carga del camión ahora?&lt;/p&gt;","template":"&lt;p&gt;Pesa {{response}} kg.&lt;/p&gt;","hint":"Pesa {{A1}} kg.","feedback":"&lt;p&gt;Peso de la carga al principio − peso descargado = peso de la carga ahora&lt;/p&gt;&lt;p&gt;{{T1}} kg − {{Q2}} kg = {{Q1}} kg&lt;/p&gt;","seed":{"parameters":[{"name":"Q1","label":null,"min":1000,"max":3000,"step":1},{"name":"Q2","label":null,"min":100,"max":999,"step":1}],"calculated":[{"name":"T1","function":"{{Q1}}+{{Q2}}","temp":true},{"name":"A1","function":"{{Q1}}"}],"uniques":true},"algorithm":{"name":"calculateOperation","params":{"method":"equivLiteral","keyboard":"NUMERICAL"}}}</t>
  </si>
  <si>
    <t>Analia tenía {{Q1}} g de azúcar y ha ido al mercado a comprar {{Q2}} g más. ¿Cuántos gramos de azúcar tiene ahora?</t>
  </si>
  <si>
    <t>Tiene {{A1}} g de azúcar.</t>
  </si>
  <si>
    <t xml:space="preserve">Q1= Min = 100; Max = 300; Step = 1
Q2= Min = 100; Max = 200; Step = 1
</t>
  </si>
  <si>
    <t>&lt;p&gt;Peso del azúcar al principio + peso del azúcar que compra = peso del azúcar en total&lt;/p&gt;</t>
  </si>
  <si>
    <t>&lt;p&gt;Peso del azúcar al principio + peso del azúcar que compra = peso del azúcar en total&lt;/p&gt;&lt;p&gt;{{Q1}} g + {{Q2}} g = {{T1}} g&lt;/p&gt;</t>
  </si>
  <si>
    <t>{"id":"M2-MyM-11a-A-3","stimulus":"&lt;p&gt;Analia tenía {{Q1}} g de azúcar y ha ido al mercado a comprar {{Q2}} g más. ¿Cuántos gramos de azúcar tiene ahora?&lt;/p&gt;","template":"&lt;p&gt;Tiene {{response}} g de azúcar.&lt;/p&gt;","hint":"&lt;p&gt;Peso del azúcar al principio + peso del azúcar que compra = peso del azúcar en total&lt;/p&gt;","feedback":"&lt;p&gt;Peso del azúcar al principio + peso del azúcar que compra = peso del azúcar en total&lt;/p&gt;&lt;p&gt;{{Q1}} g + {{Q2}} g = {{A1}} g&lt;/p&gt;","seed":{"parameters":[{"name":"Q1","label":null,"min":100,"max":300,"step":1},{"name":"Q2","label":null,"min":100,"max":200,"step":1}],"calculated":[{"name":"A1","function":"{{Q1}}+{{Q2}}"}],"uniques":true},"algorithm":{"name":"calculateOperation","params":{"method":"equivLiteral","keyboard":"NUMERICAL"}}}</t>
  </si>
  <si>
    <t>M2-MyM-4a</t>
  </si>
  <si>
    <t>Utiliza el litro como unidad de medida para expresar la capacidad de recipientes dados</t>
  </si>
  <si>
    <t>&lt;p&gt;Con este número de botellas, ¿qué se puede llenar? Clica la imagen.&lt;/p&gt;&lt;div style="display:flex; justify-content:center;"&gt;{{T1}}&lt;/div&gt;</t>
  </si>
  <si>
    <t>Q1= List= 2,3,4,5
Q2 = List= M2-MyM-4a-10, M2-MyM-4a-11*
Q3 = List= M2-MyM-4a-3, M2-MyM-4a-6, M2-MyM-4a-7
Q4 = List= M2-MyM-4a-1, M2-MyM-4a-2, M2-MyM-4a-8</t>
  </si>
  <si>
    <r>
      <rPr>
        <rFont val="Calibri"/>
        <sz val="12.0"/>
      </rPr>
      <t>T1= '&lt;img src="</t>
    </r>
    <r>
      <rPr>
        <rFont val="Calibri"/>
        <color rgb="FF1155CC"/>
        <sz val="12.0"/>
        <u/>
      </rPr>
      <t>http://drive.google.com/uc?export=view&amp;id=M2-MyM-4a-13</t>
    </r>
    <r>
      <rPr>
        <rFont val="Calibri"/>
        <sz val="12.0"/>
      </rPr>
      <t>" width="100"&gt;'.repeat({{Q1}})
A1=$$IMG={{Q2}}*
A2=$$IMG={{Q3}}
A3=$$IMG={{Q4}}</t>
    </r>
  </si>
  <si>
    <t>&lt;p&gt;En los recipientes de gran tamaño cabe más de 1 litro.&lt;/p&gt;</t>
  </si>
  <si>
    <t>{
    "id": "M2-MyM-4a-I-1",
    "stimulus": "&lt;p&gt;Con este número de botellas, ¿qué se puede llenar? Clica la imagen.&lt;/p&gt;&lt;div style=\"display:flex; justify-content:center;\"&gt;{{T1}}&lt;/div&gt;",
    "hint": "&lt;p&gt;En los recipientes de gran tamaño cabe más de 1 litro.&lt;/p&gt;",
    "feedback": "&lt;p&gt;En los recipientes de gran tamaño cabe más de 1 litro.&lt;/p&gt;",
    "seed": {
        "parameters": [
            {
                "name": "Q1",
                "label": null,
                "list": [
                    2,
                    3,
                    4,
                    5
                ]
            },
            {
                "name": "Q2",
                "label": null,
                "list": [
                    "M2_MyM_4a_10.svg",
                    "M2_MyM_4a_11.svg"
                ]
            },
            {
                "name": "Q3",
                "label": null,
                "list": [
                    "M2_MyM_4a_3.svg",
                    "M2_MyM_4a_6.svg",
                    "M2_MyM_4a_7.svg"
                ]
            },
            {
                "name": "Q4",
                "label": null,
                "list": [
                    "https://blueberry-assets.oneclick.es/M2_MyM_4a_1.svg",
                    "https://blueberry-assets.oneclick.es/M2_MyM_4a_2.svg",
                    "https://blueberry-assets.oneclick.es/M2_MyM_4a_8.svg"
                ]
            }
        ],
        "calculated": [
            {
                "name": "T1",
                "label": "{{function}}",
                "function": "'&lt;img src=\"https://blueberry-assets.oneclick.es/M2_MyM_4a_13.svg\" width=\"100\"&gt;'.repeat({{Q1}})",
                "temp": true
            },
            {
                "name": "A1",
                "label": "{{function}}",
                "function": "&lt;div style=\"display:flex; justify-content:center;\"&gt;&lt;img src=\"https://blueberry-assets.oneclick.es/{{Q2}}\" width=\"300\"&gt;&lt;/img&gt;&lt;/div&gt;"
            },
            {
                "name": "A2",
                "label": "{{function}}",
                "function": "&lt;div style=\"display:flex; justify-content:center;\"&gt;&lt;img src=\"https://blueberry-assets.oneclick.es/{{Q3}}\" width=\"300\"&gt;&lt;/img&gt;&lt;/div&gt;",
                "incorrect": true
            },
            {
                "name": "A3",
                "label": "{{function}}",
                "function": "&lt;div style=\"display:flex; justify-content:center;\"&gt;&lt;img src=\"{{Q4}}\" width=\"300\"&gt;&lt;/img&gt;&lt;/div&gt;",
                "incorrect": true
            }
        ],
        "uniques": true
    },
    "algorithm": {
        "name": "trueFalse",
        "template": "Multiple choice – standard",
        "params": {
            "countCorrect": 1,
            "countIncorrect": 2,
            "showCheckIcon": false,
            "columns": 3
        }
    }
}</t>
  </si>
  <si>
    <t>¿Cuántas botellas de 1 litro se necesitarían para llenar esta bañera?
$$IMG=M2-MyM-4a-8</t>
  </si>
  <si>
    <t>Se necesitarían {{A1}} botellas de 1 litro.</t>
  </si>
  <si>
    <t>Q1= Min= 50; Max=90; Step=5
Q2= Min= 10; Max=30; Step=5
Q2= Min= 1; Max=9; Step=1</t>
  </si>
  <si>
    <t>A1={{Q1}}*
A2={{Q2}}
A3={{Q3}}</t>
  </si>
  <si>
    <t>{"id":"M2-MyM-4a-E-1","stimulus":"&lt;p&gt;¿Cuántas botellas de 1 litro se necesitarían para llenar esta bañera?&lt;/p&gt;&lt;div style=\"display:flex; justify-content:center;\"&gt;&lt;img src=\"https://blueberry-assets.oneclick.es/M2_MyM_4a_8.svg\"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10,"max":30,"step":5},{"name":"Q3","label":null,"min":1,"max":9,"step":1}],"calculated":[{"name":"A1","label":"{{function}}","function":"{{Q1}}"},{"name":"A2","label":"{{function}}","function":"{{Q2}}","incorrect":true},{"name":"A3","label":"{{function}}","function":"{{Q3}}","incorrect":true}],"uniques":true},"algorithm":{"name":"calculateOperation","template":"Cloze with drag &amp; drop","params":{"keyboard":"NUMERICAL"}}}</t>
  </si>
  <si>
    <t>¿Cuántas botellas de 1 litro se necesitarían para llenar este cubo?
$$IMG=M2-MyM-4a-11</t>
  </si>
  <si>
    <t>Q1= Min= 50; Max=90; Step=5
Q2= Min= 20; Max=40; Step=5
Q2= Min= 3; Max=10; Step=1</t>
  </si>
  <si>
    <t>A1={{Q1}}
A2={{Q2}}
A3={{Q3}}*</t>
  </si>
  <si>
    <t>{"id":"M2-MyM-4a-E-2","stimulus":"&lt;p&gt;¿Cuántas botellas de 1 litro se necesitarían para llenar este cubo?&lt;/p&gt;&lt;div style=\"display:flex; justify-content:center;\"&gt;&lt;img src=\"https://blueberry-assets.oneclick.es/M2_MyM_4a_11.svg\"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20,"max":40,"step":5},{"name":"Q3","label":null,"min":3,"max":10,"step":1}],"calculated":[{"name":"A1","label":"{{function}}","function":"{{Q1}}","incorrect":true},{"name":"A2","label":"{{function}}","function":"{{Q2}}","incorrect":true},{"name":"A3","label":"{{function}}","function":"{{Q3}}"}],"uniques":true},"algorithm":{"name":"calculateOperation","template":"Cloze with drag &amp; drop","params":{"keyboard":"NUMERICAL"}}}</t>
  </si>
  <si>
    <t>¿Cuántas botellas de 1 litro se necesitarían para llenar este bidón?
$$IMG=M2-MyM-4a-9</t>
  </si>
  <si>
    <t>Q1= Min= 50; Max=90; Step=5
Q2= Min= 2; Max=10; Step=1
Q2= Min= 2; Max=10; Step=1</t>
  </si>
  <si>
    <t>{"id":"M2-MyM-4a-E-3","stimulus":"&lt;p&gt;¿Cuántas botellas de 1 litro se necesitarían para llenar este bidón?&lt;/p&gt;&lt;div style=\"display:flex; justify-content:center;\"&gt;&lt;img src=\"https://blueberry-assets.oneclick.es/M2_MyM_4a_9.svg\"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2,"max":10,"step":1},{"name":"Q3","label":null,"min":2,"max":10,"step":1}],"calculated":[{"name":"A1","label":"{{function}}","function":"{{Q1}}"},{"name":"A2","label":"{{function}}","function":"{{Q2}}","incorrect":true},{"name":"A3","label":"{{function}}","function":"{{Q3}}","incorrect":true}],"uniques":true},"algorithm":{"name":"calculateOperation","template":"Cloze with drag &amp; drop","params":{"keyboard":"NUMERICAL"}}}</t>
  </si>
  <si>
    <t>M2-MyM-4b</t>
  </si>
  <si>
    <t>Conoce el medio litro y el cuarto litro y los utiliza como unidad de capacidad</t>
  </si>
  <si>
    <t>En cada una de estas botellas cabe 1 litro de agua. ¿Cuántos medios litros hay?
$$IMG=;300</t>
  </si>
  <si>
    <r>
      <rPr>
        <rFont val="Calibri"/>
        <sz val="12.0"/>
      </rPr>
      <t>T1 ='&lt;img src="</t>
    </r>
    <r>
      <rPr>
        <rFont val="Calibri"/>
        <color rgb="FF1155CC"/>
        <sz val="12.0"/>
        <u/>
      </rPr>
      <t>http://drive.google.com/uc?export=view&amp;id=M2-MyM-4a-13</t>
    </r>
    <r>
      <rPr>
        <rFont val="Calibri"/>
        <sz val="12.0"/>
      </rPr>
      <t>" width="100"&gt;'.repeat({{Q1}})
T2=2*{{Q1}}
T3=4*{{Q1}}
T4={{Q1}}
A1={{T2}}*
A2={{T3}}
A3={{T4}}</t>
    </r>
  </si>
  <si>
    <t>&lt;p&gt;1 litro = 2 medios litros&lt;/p&gt;</t>
  </si>
  <si>
    <t>&lt;p&gt;En un litro hay 2 medios litros. Como aparecen {{Q1}} botellas, hay {{T2}} medios litros.&lt;/p&gt;</t>
  </si>
  <si>
    <t>{
    "id": "M2-MyM-4b-I-1",
    "stimulus": "&lt;p&gt;¿Cuánta agua cabe en estas botellas?&lt;/p&gt;&lt;div style=\"display:flex; justify-content:center;\"&gt;{{T1}}&lt;/div&gt;",
    "hint": "&lt;p style=\"text-align: center\"&gt;1 litro = 2 medios litros&lt;/p&gt;",
    "feedback": "&lt;p&gt;Un litro son 2 medios litros.&lt;/p&gt;&lt;p&gt;Como hay {{Q1}} litros, equivalen a {{A1}} medios litros:&lt;/p&gt;&lt;p style=\"text-align: center\"&gt;{{Q1}} × 2 = {{A1}}&lt;/p&gt;",
    "seed": {
        "parameters": [
            {
                "name": "Q1",
                "label": null,
                "list": [
                    2,
                    3,
                    4,
                    5,
                    6
                ]
            }
        ],
        "calculated": [
            {
                "name": "T1",
                "label": "{{function}}",
                "function": "'&lt;img src=\"https://blueberry-assets.oneclick.es/M2_MyM_4a_13.svg\" width=\"120\"&gt;'.repeat({{Q1}})",
                "temp": true
            },
            {
                "name": "A1",
                "label": "{{function}} medios litros",
                "function": "2*{{Q1}}"
            },
            {
                "name": "A2",
                "label": "{{function}} medios litros",
                "function": "4*{{Q1}}",
                "incorrect": true
            },
            {
                "name": "A3",
                "label": "{{function}} medios litros",
                "function": "{{Q1}}",
                "incorrect": true
            }
        ],
        "uniques": true
    },
    "algorithm": {
        "name": "trueFalse",
        "template": "Multiple choice – standard",
        "params": {
            "countCorrect": 1,
            "countIncorrect": 2,
            "showCheckIcon": false,
            "columns": 3
        }
    }
}</t>
  </si>
  <si>
    <t>En cada una de estas botellas cabe 1 litro de agua. ¿Cuántos cuartos de litro hay?
$$IMG=;300</t>
  </si>
  <si>
    <r>
      <rPr>
        <rFont val="Calibri"/>
        <sz val="12.0"/>
      </rPr>
      <t>T1 ='&lt;img src="</t>
    </r>
    <r>
      <rPr>
        <rFont val="Calibri"/>
        <color rgb="FF1155CC"/>
        <sz val="12.0"/>
        <u/>
      </rPr>
      <t>http://drive.google.com/uc?export=view&amp;id=M2-MyM-4a-13</t>
    </r>
    <r>
      <rPr>
        <rFont val="Calibri"/>
        <sz val="12.0"/>
      </rPr>
      <t>" width="100"&gt;'.repeat({{Q1}})
T2=2*{{Q1}}
T3=4*{{Q1}}
T4={{Q1}}
A1={{T2}}
A2={{T3}}*
A3={{T4}}</t>
    </r>
  </si>
  <si>
    <t>&lt;p&gt;1 litro = 4 cuartos de litro&lt;/p&gt;</t>
  </si>
  <si>
    <t>&lt;p&gt;En un litro hay 4 cuartos de litro. Como aparecen {{Q1}} botellas, hay {{T3}} cuartos de litro.&lt;/p&gt;</t>
  </si>
  <si>
    <t>{
    "id": "M2-MyM-4b-I-2",
    "stimulus": "&lt;p&gt;¿Cuánta agua cabe en estas botellas?&lt;/p&gt;&lt;div style=\"display:flex; justify-content:center;\"&gt;{{T1}}&lt;/div&gt;",
    "hint": "&lt;p style=\"text-align: center\"&gt;1 litro = 4 cuartos de litro&lt;/p&gt;",
    "feedback": "&lt;p&gt;Un litro son 4 cuartos de litro.&lt;/p&gt;&lt;p&gt;Como hay {{Q1}} litros, equivalen a {{A1}} cuartos de litro:&lt;/p&gt;&lt;p style=\"text-align: center\"&gt;{{Q1}} × 4 = {{A1}}&lt;/p&gt;",
    "seed": {
        "parameters": [
            {
                "name": "Q1",
                "label": null,
                "list": [
                    2,
                    3,
                    4,
                    5,
                    6
                ]
            }
        ],
        "calculated": [
            {
                "name": "T1",
                "label": "{{function}}",
                "function": "'&lt;img src=\"https://blueberry-assets.oneclick.es/M2_MyM_4a_13.svg\" width=\"120\"&gt;'.repeat({{Q1}})",
                "temp": true
            },
            {
                "name": "A1",
                "label": "{{function}} cuartos de litro",
                "function": "2*{{Q1}}",
                "incorrect": true
            },
            {
                "name": "A2",
                "label": "{{function}} cuartos de litro",
                "function": "4*{{Q1}}"
            },
            {
                "name": "A3",
                "label": "{{function}} cuartos de litro",
                "function": "{{Q1}}",
                "incorrect": true
            }
        ],
        "uniques": true
    },
    "algorithm": {
        "name": "trueFalse",
        "template": "Multiple choice – standard",
        "params": {
            "countCorrect": 1,
            "countIncorrect": 2,
            "showCheckIcon": false,
            "columns": 3
        }
    }
}</t>
  </si>
  <si>
    <t>Hay {{A1}} medios litros.</t>
  </si>
  <si>
    <r>
      <rPr>
        <rFont val="Calibri"/>
        <sz val="12.0"/>
      </rPr>
      <t>T1 ='&lt;img src="</t>
    </r>
    <r>
      <rPr>
        <rFont val="Calibri"/>
        <color rgb="FF1155CC"/>
        <sz val="12.0"/>
        <u/>
      </rPr>
      <t>http://drive.google.com/uc?export=view&amp;id=M2-MyM-4a-13</t>
    </r>
    <r>
      <rPr>
        <rFont val="Calibri"/>
        <sz val="12.0"/>
      </rPr>
      <t>" width="100"&gt;'.repeat({{Q1}})
A1=2*{{Q1}}
T2=2*{{Q1}}</t>
    </r>
  </si>
  <si>
    <t>{
    "id": "M2-MyM-4b-E-1",
    "stimulus": "&lt;p&gt;¿Cuántos medios litros hay en estas botellas?&lt;/p&gt;&lt;div style=\"display:flex; justify-content:center;\"&gt;{{T1}}&lt;/div&gt;",
    "template": "&lt;p&gt;Hay {{response}} medios litros.&lt;/p&gt;",
    "hint": "&lt;p style=\"text-align: center\"&gt;1 litro = 2 medios litros&lt;/p&gt;",
    "feedback": "&lt;p&gt;Un litro son 2 medios litros.&lt;/p&gt;&lt;p&gt;Como hay {{Q1}} litros, equivalen a {{A1}} medios litros:&lt;/p&gt;&lt;p style=\"text-align: center\"&gt;{{Q1}} × 2 = {{A1}}&lt;/p&gt;",
    "seed": {
        "parameters": [
            {
                "name": "Q1",
                "label": null,
                "list": [
                    2,
                    3,
                    4,
                    5,
                    6
                ]
            }
        ],
        "calculated": [
            {
                "name": "T1",
                "label": "{{function}}",
                "function": "'&lt;img src=\"https://blueberry-assets.oneclick.es/M2_MyM_4a_13.svg\" width=\"120\"&gt;'.repeat({{Q1}})",
                "temp": true
            },
            {
                "name": "A1",
                "label": "{{function}}",
                "function": "2*{{Q1}}"
            }
        ],
        "uniques": true
    },
    "algorithm": {
        "name": "calculateOperation",
        "params": {
            "method": "equivLiteral",
            "keyboard": "NUMERICAL"
        }
    }
}</t>
  </si>
  <si>
    <t>Hay {{A1}} cuartos de litro.</t>
  </si>
  <si>
    <r>
      <rPr>
        <rFont val="Calibri"/>
        <sz val="12.0"/>
      </rPr>
      <t>T1 ='&lt;img src="</t>
    </r>
    <r>
      <rPr>
        <rFont val="Calibri"/>
        <color rgb="FF1155CC"/>
        <sz val="12.0"/>
        <u/>
      </rPr>
      <t>http://drive.google.com/uc?export=view&amp;id=M2-MyM-4a-13</t>
    </r>
    <r>
      <rPr>
        <rFont val="Calibri"/>
        <sz val="12.0"/>
      </rPr>
      <t>" width="100"&gt;'.repeat({{Q1}})
A1=4*{{Q1}}
T2=4*{{Q1}}</t>
    </r>
  </si>
  <si>
    <t>&lt;p&gt;En un litro hay 4 cuartos de litro. Como aparecen {{Q1}} botellas, hay {{T2}} cuartos de litro.&lt;/p&gt;</t>
  </si>
  <si>
    <t>{
    "id": "M2-MyM-4b-E-2",
    "stimulus": "&lt;p&gt;¿Cuántos cuartos de litro hay en estas botellas?&lt;/p&gt;&lt;div style=\"display:flex; justify-content:center;\"&gt;{{T1}}&lt;/div&gt;",
    "template": "&lt;p&gt;Hay {{response}} cuartos de litro.&lt;/p&gt;",
    "hint": "&lt;p style=\"text-align: center\"&gt;1 litro = 4 cuartos de litro&lt;/p&gt;",
    "feedback": "&lt;p&gt;Un litro son 4 cuartos de litro.&lt;/p&gt;&lt;p&gt;Como hay {{Q1}} litros, equivalen a {{A1}} cuartos de litro:&lt;/p&gt;&lt;p style=\"text-align: center\"&gt;{{Q1}} × 4 = {{A1}}&lt;/p&gt;",
    "seed": {
        "parameters": [
            {
                "name": "Q1",
                "label": null,
                "list": [
                    2,
                    3,
                    4,
                    5,
                    6
                ]
            }
        ],
        "calculated": [
            {
                "name": "T1",
                "label": "{{function}}",
                "function": "'&lt;img src=\"https://blueberry-assets.oneclick.es/M2_MyM_4a_13.svg\" width=\"120\"&gt;'.repeat({{Q1}})",
                "temp": true
            },
            {
                "name": "A1",
                "label": "{{function}}",
                "function": "4*{{Q1}}"
            }
        ],
        "uniques": true
    },
    "algorithm": {
        "name": "calculateOperation",
        "params": {
            "method": "equivLiteral",
            "keyboard": "NUMERICAL"
        }
    }
}</t>
  </si>
  <si>
    <t>M2-MyM-4c</t>
  </si>
  <si>
    <t>Ordena medidas de capacidad</t>
  </si>
  <si>
    <t>Ordena de mayor a menor estas medidas de capacidad.
{{Q1}} {{Q5}}
{{Q2}} {{Q5}}
{{Q3}} {{Q5}}
{{Q4}} {{Q5}}</t>
  </si>
  <si>
    <t xml:space="preserve">Q1= Min =500 ; Max = 750; step = 10
Q2= Min = 200; Max = 300; step = 10
Q3= Min = 100; Max = 300; step = 10
Q4= Min = 200; Max = 300; step = 10
Q5= List = "l", "cl"
</t>
  </si>
  <si>
    <t>Como están expresadas en la misma unidad, compara las cifras empezando por la izquierda.</t>
  </si>
  <si>
    <t>&lt;p&gt;Compara las cifras empezando por la izquierda.&lt;/p&gt;</t>
  </si>
  <si>
    <t>{
    "id": "M2-MyM-4c-I-1",
    "stimulus": "&lt;p&gt;Arrastra y ordena de mayor a menor estas medidas de capacidad.&lt;/p&gt;",
    "template": "&lt;p style=\"text-align:center;\"&gt;{{response}} &gt; {{response}} &gt; {{response}}&lt;/p&gt;",
    "feedback": "&lt;p&gt;Compara las cifras empezando por la izquierda.&lt;/p&gt;",
    "hint": "&lt;p&gt;Están en la misma unidad. Hay que comparar las cifras empezando por la izquierda.&lt;/p&gt;",
    "seed": {
        "parameters": [
            {
                "name": "Q1",
                "label": null,
                "min": 10,
                "max": 99,
                "step": 1
            },
            {
                "name": "Q2",
                "label": null,
                "min": 10,
                "max": 99,
                "step": 1
            },
            {
                "name": "Q3",
                "label": null,
                "min": 10,
                "max": 99,
                "step": 1
            },
            {
                "name": "Q5",
                "label": null,
                "list": [
                    "l",
                    "cl"
                ]
            }
        ],
        "calculated": [
            {
                "name": "A1",
                "label": "{{function}} {{Q5}}",
                "function": "math.max({{Q1}}, {{Q2}}, {{Q3}})"
            },
            {
                "name": "A2",
                "label": "{{function}} {{Q5}}",
                "function": "{{Q1}}+{{Q2}}+{{Q3}}-math.min({{Q1}}, {{Q2}}, {{Q3}})-math.max({{Q1}}, {{Q2}}, {{Q3}})"
            },
            {
                "name": "A3",
                "label": "{{function}} {{Q5}}",
                "function": "math.min({{Q1}}, {{Q2}}, {{Q3}})"
            }
        ],
        "uniques": true
    },
    "algorithm": {
        "name": "calculateOperation",
        "template": "Cloze with drag &amp; drop",
        "params": {
            "keyboard": "NUMERICAL"
        }
    }
}</t>
  </si>
  <si>
    <t>Ordena de menor a mayor estas medidas de capacidad.
{{Q1}} {{Q5}}
{{Q2}} {{Q5}}
{{Q3}} {{Q5}}
{{Q4}} {{Q5}}</t>
  </si>
  <si>
    <t xml:space="preserve">Q1= Min = 500 ; Max = 750; step = 10
Q2= Min = 200; Max = 300; step = 10
Q3= Min = 100; Max = 300; step = 10
Q4= Min = 200; Max = 300; step = 10
Q5= List = "l", "cl"
</t>
  </si>
  <si>
    <t>Como están expresadas en la misma unidad, solo hay que comparar las cifras empezando por la izquierda.</t>
  </si>
  <si>
    <t>{
    "id": "M2-MyM-4c-E-1",
    "stimulus": "&lt;p&gt;Selecciona la medida de capacidad más pequeña.&lt;/p&gt;",
    "feedback": "&lt;p&gt;Compara las cifras empezando por la izquierda.&lt;/p&gt;",
    "hint": "&lt;p&gt;Están en la misma unidad. Hay que comparar las cifras empezando por la izquierda.&lt;/p&gt;",
    "seed": {
        "parameters": [
            {
                "name": "Q1",
                "label": null,
                "min": 10,
                "max": 99,
                "step": 10
            },
            {
                "name": "Q2",
                "label": null,
                "min": 10,
                "max": 99,
                "step": 10
            },
            {
                "name": "Q3",
                "label": null,
                "min": 10,
                "max": 99,
                "step": 10
            },
            {
                "name": "Q5",
                "label": null,
                "list": [
                    "l",
                    "cl"
                ]
            }
        ],
        "calculated": [
            {
                "name": "A1",
                "label": "{{function}} {{Q5}}",
                "function": "math.min({{Q1}}, {{Q2}}, {{Q3}})"
            },
            {
                "name": "A2",
                "label": "{{function}} {{Q5}}",
                "function": "{{Q1}}+{{Q2}}+{{Q3}}-math.min({{Q1}}, {{Q2}}, {{Q3}})-math.max({{Q1}}, {{Q2}}, {{Q3}})",
                "incorrect": true
            },
            {
                "name": "A3",
                "label": "{{function}} {{Q5}}",
                "function": "math.max({{Q1}}, {{Q2}}, {{Q3}})",
                "incorrect": true
            }
        ],
        "uniques": true
    },
    "algorithm": {
        "name": "trueFalse",
        "template": "Multiple choice – standard",
        "params": {
            "countCorrect": 1,
            "countIncorrect": 2,
            "showCheckIcon": false,
            "columns": 3
        }
    }
}</t>
  </si>
  <si>
    <t>{
    "id": "M2-MyM-4c-E-2",
    "stimulus": "&lt;p&gt;Selecciona la medida de capacidad más grande.&lt;/p&gt;",
    "feedback": "&lt;p&gt;Compara las cifras empezando por la izquierda.&lt;/p&gt;",
    "hint": "&lt;p&gt;Están en la misma unidad. Hay que comparar las cifras empezando por la izquierda.&lt;/p&gt;",
    "seed": {
        "parameters": [
            {
                "name": "Q1",
                "label": null,
                "min": 10,
                "max": 99,
                "step": 1
            },
            {
                "name": "Q2",
                "label": null,
                "min": 10,
                "max": 99,
                "step": 1
            },
            {
                "name": "Q3",
                "label": null,
                "min": 10,
                "max": 99,
                "step": 1
            },
            {
                "name": "Q5",
                "label": null,
                "list": [
                    "l",
                    "cl"
                ]
            }
        ],
        "calculated": [
            {
                "name": "A1",
                "label": "{{function}} {{Q5}}",
                "function": "math.min({{Q1}}, {{Q2}}, {{Q3}})",
                "incorrect": true
            },
            {
                "name": "A2",
                "label": "{{function}} {{Q5}}",
                "function": "{{Q1}}+{{Q2}}+{{Q3}}-math.min({{Q1}}, {{Q2}}, {{Q3}})-math.max({{Q1}}, {{Q2}}, {{Q3}})",
                "incorrect": true
            },
            {
                "name": "A3",
                "label": "{{function}} {{Q5}}",
                "function": "math.max({{Q1}}, {{Q2}}, {{Q3}})"
            }
        ],
        "uniques": true
    },
    "algorithm": {
        "name": "trueFalse",
        "template": "Multiple choice – standard",
        "params": {
            "countCorrect": 1,
            "countIncorrect": 2,
            "showCheckIcon": false,
            "columns": 3
        }
    }
}</t>
  </si>
  <si>
    <t>Inés va al supermercado a comprar una botella de zumo. Encuentra botellas con {{Q1}} l, {{Q2}} l y {{Q3}} l. ¿Cuánto zumo tiene la botella más pequeña?</t>
  </si>
  <si>
    <t>La botella más pequeña tiene {{A1}} l de zumo.</t>
  </si>
  <si>
    <t>Q1-Q3=List=1,2,3,4,5</t>
  </si>
  <si>
    <t>A1= math.min({{Q1}},{{Q2}},{{Q3}})</t>
  </si>
  <si>
    <t>Como están expresadas en la misma unidad, solo hay que comparar las cifras.</t>
  </si>
  <si>
    <t>{"id":"M2-MyM-4c-A-1","stimulus":"&lt;p&gt;Inés va al supermercado a comprar una botella de zumo. Encuentra botellas con {{Q1}} l, {{Q2}} l y {{Q3}} l. ¿Cuánto zumo tiene la botella más pequeña?&lt;/p&gt;","template":"&lt;p&gt;La botella más pequeña tiene {{response}} l de zumo.&lt;/p&gt;","hint":"&lt;p&gt;Como están expresadas en la misma unidad, solo hay que comparar las cifras.&lt;/p&gt;","feedback":"&lt;p&gt;Como están expresadas en la misma unidad, solo hay que comparar las cifras.&lt;/p&gt;","seed":{"parameters":[{"name":"Q1","label":null,"list":[1,2,3,4,5]},{"name":"Q2","label":null,"list":[1,2,3,4,5]},{"name":"Q3","label":null,"list":[1,2,3,4,5]}],"calculated":[{"name":"A1","label":"{{function}}","function":"math.min({{Q1}},{{Q2}},{{Q3}})"}],"uniques":true},"algorithm":{"name":"calculateOperation","params":{"method":"equivLiteral","keyboard":"NUMERICAL"}}}</t>
  </si>
  <si>
    <t>En una granja hay dos estanques de agua para los animales. Uno de ellos tiene una capacidad de {{Q1}} l y el otro de {{Q2}} l. ¿Cuántos litros de agua tiene el estanque de más capacidad?</t>
  </si>
  <si>
    <t>El estanque de mayor capacidad tiene {{A1}} l.</t>
  </si>
  <si>
    <t>Q1-Q2= Min = 200; Max = 999; Step = 1</t>
  </si>
  <si>
    <t>{"id":"M2-MyM-4c-A-2","stimulus":"&lt;p&gt;En una granja hay dos estanques de agua para los animales. Uno de ellos tiene una capacidad de {{Q1}} l y el otro de {{Q2}} l. ¿Cuántos litros de agua tiene el estanque de más capacidad?","template":"&lt;p&gt;El estanque de mayor capacidad tiene {{response}} l.&lt;/p&gt;","hint":"&lt;p&gt;Como están expresadas en la misma unidad, solo hay que comparar las cifras.&lt;/p&gt;","feedback":"&lt;p&gt;Compara las cifras empezando por la izquierda.&lt;/p&gt;","seed":{"parameters":[{"name":"Q1","label":null,"min":200,"max":999,"step":1},{"name":"Q2","label":null,"min":200,"max":999,"step":1}],"calculated":[{"name":"A1","label":"{{function}}","function":"math.max({{Q1}},{{Q2}})"}],"uniques":true},"algorithm":{"name":"calculateOperation","params":{"method":"equivLiteral","keyboard":"NUMERICAL"}}}</t>
  </si>
  <si>
    <t>En el gimnasio tienen bidones de agua para que los deportistas rellenen sus botellas. Los bidones tienen {{Q1}} l, {{Q2}} l y {{Q3}} l. ¿Cuántos litros tiene el bidón de mayor capacidad?</t>
  </si>
  <si>
    <t xml:space="preserve">El bidón de mayor capacidad tiene {{A1}} l. </t>
  </si>
  <si>
    <t>Q1-Q3=Min=5; Max=20; Step=1</t>
  </si>
  <si>
    <t>A1= math.max({{Q1}},{{Q2}},{{Q3}})</t>
  </si>
  <si>
    <t>{"id":"M2-MyM-4c-A-3","stimulus":"&lt;p&gt;En el gimnasio tienen bidones de agua para que los deportistas rellenen sus botellas. Los bidones tienen {{Q1}} l, {{Q2}} l y {{Q3}} l. ¿Cuántos litros tiene el bidón de mayor capacidad?","template":"&lt;p&gt;El bidón de mayor capacidad tiene {{response}} l.","hint":"&lt;p&gt;Como están expresadas en la misma unidad, solo hay que comparar las cifras.&lt;/p&gt;","feedback":"&lt;p&gt;Compara las cifras empezando por la izquierda.&lt;/p&gt;","seed":{"parameters":[{"name":"Q1","label":null,"min":5,"max":20,"step":1},{"name":"Q2","label":null,"min":5,"max":20,"step":1},{"name":"Q3","label":null,"min":5,"max":20,"step":1}],"calculated":[{"name":"A1","label":"{{function}}","function":"math.max({{Q1}},{{Q2}},{{Q3}})"}],"uniques":true},"algorithm":{"name":"calculateOperation","params":{"method":"equivLiteral","keyboard":"NUMERICAL"}}}</t>
  </si>
  <si>
    <t>M2-MyM-4d</t>
  </si>
  <si>
    <t>Determina qué unidad de medida es más adecuada, l o ml, para expresar la capacidad de objetos dados</t>
  </si>
  <si>
    <t>Completa la frase.
$$IMG=M2-MyM-4d-1</t>
  </si>
  <si>
    <t>La medida más adecuada para expresar la capacidad de este objeto es el {{response}}.</t>
  </si>
  <si>
    <t>group1=
A1=litro*
A2=mililitro</t>
  </si>
  <si>
    <t>&lt;p&gt;La capacidad de recipientes pequeños se mide en mililitros y la de recipientes de gran tamaño se mide en litros.&lt;/p&gt;</t>
  </si>
  <si>
    <t>&lt;p&gt;La capacidad de recipientes pequeños se mide en mililitros y la de recipientes de gran tamaño se mide en litros.&lt;/p&gt;&lt;p&gt;Un camión cisterna puede contener entre 1000 l y 20 000 l.&lt;/p&gt;</t>
  </si>
  <si>
    <t>{
    "id": "M2-MyM-4d-I-1",
    "stimulus": "&lt;p&gt;Completa esta oración.&lt;/p&gt;&lt;div style=\"display:flex; justify-content:center;\"&gt;&lt;img src=\"https://blueberry-assets.oneclick.es/M2_MyM_4d_1.svg\" width=\"300\"&gt;&lt;/img&gt;&lt;/div&gt;",
    "template": "&lt;p&gt;Este camión cisterna contiene 1000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"group": 1
            },
            {
                "name": "A2",
                "label": "{{function}}",
                "function": "mililitros",
                "incorrect": true,
                "group": 1
            }
        ],
        "uniques": true
    },
    "algorithm": {
        "name": "groupResponses",
        "template": "Cloze with drop down"
    }
}</t>
  </si>
  <si>
    <t>¿Cuál es medida más adecuada para expresar la capacidad de este objeto?
$$IMG=M2-MyM-4d-2</t>
  </si>
  <si>
    <t>Single Choice
*: countCorrect=1
*: countIncorrect=1</t>
  </si>
  <si>
    <t>A1=Litro*
A2=Mililitro</t>
  </si>
  <si>
    <t xml:space="preserve">&lt;p&gt;La capacidad de recipientes pequeños se mide en mililitros y la de recipientes de gran tamaño se mide en litros.&lt;/p&gt;&lt;p&gt;Un bidón de agua puede contener más de 5 l.&lt;/p&gt; </t>
  </si>
  <si>
    <t>{
    "id": "M2-MyM-4d-I-2",
    "stimulus": "&lt;p&gt;Completa esta oración.&lt;/p&gt;&lt;div style=\"display:flex; justify-content:center;\"&gt;&lt;img src=\"https://blueberry-assets.oneclick.es/M2_MyM_4d_2.svg\" width=\"200\"&gt;&lt;/img&gt;&lt;/div&gt;",
    "template": "&lt;p&gt;Esta garrafa contiene 10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
            {
                "name": "A2",
                "label": "{{function}}",
                "function": "mililitros",
                "incorrect": true
            }
        ],
        "uniques": true
    },
    "algorithm": {
        "name": "groupResponses",
        "template": "Cloze with drop down"
    }
}</t>
  </si>
  <si>
    <t>¿Cuál es medida más adecuada para expresar la capacidad de este objeto?
$$IMG=1 M2-G-11a-8</t>
  </si>
  <si>
    <t>A1=Litro
A2=Mililitro*</t>
  </si>
  <si>
    <t>&lt;p&gt;La capacidad de recipientes pequeños se mide en mililitros y la de recipientes de gran tamaño se mide en litros.&lt;/p&gt;&lt;p&gt;Una copa pequeña puede contener entre 100 ml y 150 ml.&lt;/p&gt;</t>
  </si>
  <si>
    <t>{
    "id": "M2-MyM-4d-I-3",
    "stimulus": "&lt;p&gt;Completa esta oración.&lt;/p&gt;&lt;div style=\"display:flex; justify-content:center;\"&gt;&lt;img src=\"https://blueberry-assets.oneclick.es/M2_G_11a_8.svg\" width=\"200\"&gt;&lt;/img&gt;&lt;/div&gt;",
    "template": "&lt;p&gt;Esta copa contiene 150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"incorrect": true
            },
            {
                "name": "A2",
                "label": "{{function}}",
                "function": "mililitros"
            }
        ],
        "uniques": true
    },
    "algorithm": {
        "name": "groupResponses",
        "template": "Cloze with drop down"
    }
}</t>
  </si>
  <si>
    <t>Completa la frase.
$$IMG=M2-MyM-4a-3</t>
  </si>
  <si>
    <t>La medida más adecuada para expresar la capacidad de este objeto es el {{A2}}.</t>
  </si>
  <si>
    <t>group1=
A1=Litro
A2=Mililitro*</t>
  </si>
  <si>
    <t>&lt;p&gt;La capacidad de recipientes pequeños se mide en mililitros y la de recipientes de gran tamaño se mide en litros.&lt;/p&gt;&lt;p&gt;Una lata de refresco contiene entre 250 ml y 330 ml.&lt;p&gt;</t>
  </si>
  <si>
    <t>{
    "id": "M2-MyM-4d-I-4",
    "stimulus": "&lt;p&gt;Completa esta oración.&lt;/p&gt;&lt;div style=\"display:flex; justify-content:center;\"&gt;&lt;img src=\"https://blueberry-assets.oneclick.es/M2_MyM_4a_3.svg\" width=\"150\"&gt;&lt;/img&gt;&lt;/div&gt;",
    "template": "&lt;p&gt;Esta lata contiene 330 {{response}} de refresco.&lt;/p&gt;",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"incorrect": true,
                "group": 1
            },
            {
                "name": "A2",
                "label": "{{function}}",
                "function": "mililitros",
                "group": 1
            }
        ],
        "uniques": true
    },
    "algorithm": {
        "name": "groupResponses",
        "template": "Cloze with drop down"
    }
}</t>
  </si>
  <si>
    <t>Arrastra debajo de cada imagen la unidad de medida más apropiada para medir la capacidad de cada objeto.</t>
  </si>
  <si>
    <t>$$TBL=2x2,noborder
0,0=$$IMG=M2-MyM-4a-2
0,1=$$IMG=M2-MyM-4a-7
1,0={{A1}}
1,1={{A2}}</t>
  </si>
  <si>
    <t>A1= litros*
A2= mililitros*</t>
  </si>
  <si>
    <t>{
    "id": "M2-MyM-4d-E-1",
    "stimulus": "&lt;p&gt;Arrastra las unidades correctas.&lt;/p&gt;",
    "template": "&lt;table style=\"width: 100%;\"&gt;&lt;tbody&gt;&lt;tr&gt;&lt;td style=\"width: 50.0%; text-align: center; border: none;\"&gt;&lt;div style=\"display:flex; justify-content:center;\"&gt;&lt;img src=\"https://blueberry-assets.oneclick.es/M2_MyM_4a_2.svg\" width=\"200\"&gt;&lt;/img&gt;&lt;/div&gt;&lt;/td&gt;&lt;td style=\"width: 50.0%; text-align: center; border: none;\"&gt;&lt;div style=\"display:flex; justify-content:center;\"&gt;&lt;img src=\"https://blueberry-assets.oneclick.es/M2_MyM_4a_7.svg\" width=\"200\"&gt;&lt;/img&gt;&lt;/div&gt;&lt;/td&gt;&lt;/tr&gt;&lt;tr&gt;&lt;td style=\"width: 50.0%; text-align: center; border: none;\"&gt;Este lago contiene 200 {{response}} de agua.&lt;/td&gt;&lt;td style=\"width: 50.0%; text-align: center; border: none;\"&gt;Este biberón contiene 120 {{response}} de leche.&lt;/td&gt;&lt;/tr&gt;&lt;/tbody&gt;&lt;/table&gt;",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
            {
                "name": "A2",
                "label": "{{function}}",
                "function": "mililitros"
            }
        ],
        "uniques": true
    },
    "algorithm": {
        "name": "calculateOperation",
        "template": "Cloze with drag &amp; drop",
        "params": {
            "keyboard": "NUMERICAL"
        }
    }
}</t>
  </si>
  <si>
    <t>$$TBL=2x2,noborder
0,0=$$IMG=M2-EyP-1b-5
0,1=$$IMG=M2-MyM-4d-2
1,0={{A1}}
1,1={{A2}}</t>
  </si>
  <si>
    <t>A1= mililitros*
A2= litros*</t>
  </si>
  <si>
    <t>{
    "id": "M2-MyM-4d-E-2",
    "stimulus": "&lt;p&gt;Arrastra las unidades correctas.&lt;/p&gt;",
    "template": "&lt;table style=\"width: 100%;\"&gt;&lt;tbody&gt;&lt;tr&gt;&lt;td style=\"width: 50.0%; text-align: center; border: none;\"&gt;&lt;div style=\"display:flex; justify-content:center;\"&gt;&lt;img src=\"https://blueberry-assets.oneclick.es/M2_EyP_1b_5.svg\" width=\"80\"&gt;&lt;/img&gt;&lt;/div&gt;&lt;/td&gt;&lt;td style=\"width: 50.0%; text-align: center; border: none;\"&gt;&lt;div style=\"display:flex; justify-content:center;\"&gt;&lt;img src=\"https://blueberry-assets.oneclick.es/M2_MyM_4d_2.svg\" width=\"200\"&gt;&lt;/img&gt;&lt;/div&gt;&lt;/td&gt;&lt;/tr&gt;&lt;tr&gt;&lt;td style=\"width: 50.0%; text-align: center; border: none;\"&gt;Este vaso contiene 200 {{response}} de agua.&lt;/td&gt;&lt;td style=\"width: 50.0%; text-align: center; border: none;\"&gt;Esta garrafa contiene 10 {{response}} de agua.&lt;/td&gt;&lt;/tr&gt;&lt;/tbody&gt;&lt;/table&gt;",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"mililitros"
            },
            {
                "name": "A2",
                "label": "{{function}}",
                "function": "litros"
            }
        ],
        "uniques": true
    },
    "algorithm": {
        "name": "calculateOperation",
        "template": "Cloze with drag &amp; drop",
        "params": {
            "keyboard": "NUMERICAL"
        }
    }
}</t>
  </si>
  <si>
    <t>M2-MyM-12a</t>
  </si>
  <si>
    <t>Selecciona la unidad de masa correcta.</t>
  </si>
  <si>
    <t>{{T1}} {{Q11}} − {{Q2}} {{Q11}} = {{Q1}} {{group1}}</t>
  </si>
  <si>
    <t>Q1= Min = 10; Max = 100; Step = 1
Q2= Min = 10; Max = 100; Step = 1
Q3= Min = 1; Max = 9; Step = 1
Q4= Min = 1; Max = 10; Step = 1
Q11= "kg", "g"
Q22= "kg", "g"</t>
  </si>
  <si>
    <t>T1 = {{Q1}} + {{Q2}}
group1={{Q11}}*|{{Q22}}</t>
  </si>
  <si>
    <t>A la hora de sumar medidas de masa, todas las cantidades tienen que estar expresadas en la misma unidad.</t>
  </si>
  <si>
    <t>&lt;p&gt;A la hora de sumar medidas de masa, todas las cantidades tienen que estar expresadas en la misma unidad.&lt;/p&gt;</t>
  </si>
  <si>
    <t>{"id":"M2-MyM-12a-I-1","stimulus":"&lt;p&gt;Selecciona la unidad de masa correcta.&lt;/p&gt;","template":"&lt;p&gt;{{T1}} {{Q11}} − {{Q2}} {{Q11}} = {{Q1}} {{response}}&lt;/p&gt;","hint":"&lt;p&gt;A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3","label":null,"min":1,"max":9,"step":1},{"name":"Q4","label":null,"min":1,"max":10,"step":1},{"name":"Q11","label":null,"list":["kg","g"]},{"name":"Q22","label":null,"list":["kg","g"]}],"calculated":[{"name":"T1","label":"{{function}}","function":"{{Q1}} + {{Q2}}","temp":true},{"name":"A1","label":"{{function}}","function":"{{Q11}}","incorrect":false,"group":1},{"name":"A2","label":"{{function}}","function":"{{Q22}}","group":1,"incorrect":true}],"uniques":true},"algorithm":{"name":"groupResponses","template":"Cloze with drop down"}}</t>
  </si>
  <si>
    <t>Señala si las siguientes operaciones son verdaderas o falsas.
{{Q1}} {{Q11}} + {{Q2}} {{Q11}} = {{T11}} {{Q11}}*
{{Q3}} {{Q22}} + {{Q4}} {{Q22}} = {{T22}} {{Q22}}*
{{T1}} {{Q11}} − {{Q6}} {{Q11}} = {{A3}} {{Q11}}*
{{T1}} {{Q22}} − {{Q6}} {{Q22}} = {{A3}} {{Q11}}
{{Q1}} {{Q11}} + {{Q2}} {{Q11}} = {{A1}} {{Q22}}
{{Q3}} {{Q22}} + {{Q4}} {{Q22}} = {{A2}} {{Q11}}
(Se ven 3: una true; Correcto | Incorrecto)</t>
  </si>
  <si>
    <t>Q1-Q6= Min = 10; Max = 100; Step = 1
Q11= "kg", "g"
Q22= "kg", "g"</t>
  </si>
  <si>
    <t>T11 = {{Q1}}+{{Q2}}
T22={{Q3}}+{{Q4}}
T1={{Q5}}+{{Q6}}
T33={{Q5}}</t>
  </si>
  <si>
    <t>{"id":"M2-MyM-12a-I-2","stimulus":"&lt;p&gt;Selecciona si las siguientes operaciones son verdaderas o falsas.&lt;/p&gt;","hint":"&lt;p&gt;A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3","label":null,"min":10,"max":100,"step":1},{"name":"Q4","label":null,"min":10,"max":100,"step":1},{"name":"Q5","label":null,"min":10,"max":100,"step":1},{"name":"Q6","label":null,"min":10,"max":100,"step":1},{"name":"Q11","label":null,"list":["kg","g"]},{"name":"Q22","label":null,"list":["kg","g"]},{"name":"Q33","label":null,"list":["kg","g"]}],"calculated":[{"name":"T11","label":"{{function}}","function":"{{Q1}}+{{Q2}}","temp":true},{"name":"T22","label":"{{function}}","function":"{{Q3}}+{{Q4}}","temp":true},{"name":"T33","label":"{{function}}","function":"{{Q5}}","temp":true},{"name":"T1","label":"{{function}}","function":"{{Q5}}+{{Q6}}","temp":true},{"name":"A1","label":"{{Q1}} {{Q11}} + {{Q2}} {{Q11}} = {{T11}} {{Q11}}","function":""},{"name":"A2","label":"{{Q3}} {{Q22}} + {{Q4}} {{Q22}} = {{T22}} {{Q22}}","function":""},{"name":"A3","label":"{{T1}} {{Q11}} − {{Q6}} {{Q11}} = {{T33}} {{Q11}}","function":""},{"name":"A4","label":"{{T1}} {{Q22}} − {{Q6}} {{Q22}} = {{T33}} {{Q11}}","function":"","incorrect":true},{"name":"A5","label":"{{Q1}} {{Q11}} + {{Q2}} {{Q11}} = {{T11}} {{Q22}}","function":"","incorrect":true},{"name":"A6","label":"{{Q3}} {{Q22}} + {{Q4}} {{Q22}} = {{T22}} {{Q11}}","function":"","incorrect":true}],"uniques":true},"algorithm":{"name":"trueFalse","template":"Choice matrix – inline","params":{"countCorrect":1,"countIncorrect":2,"showCheckIcon":false,"options":["Verdadero","Falso"]}}}</t>
  </si>
  <si>
    <t>{"id":"M2-MyM-12a-E-1","stimulus":"&lt;p&gt;Realiza la siguiente suma.&lt;/p&gt;","template":"&lt;p&gt;{{Q1}} {{Q11}} + {{Q2}} {{Q11}} = {{response}} {{Q11}}&lt;/p&gt;","hint":"&lt;p&gt;A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11","label":null,"list":["kg","g"]}],"calculated":[{"name":"A1","label":"{{function}}","function":"{{Q1}}+{{Q2}}"}],"uniques":true},"algorithm":{"name":"calculateOperation","params":{"method":"equivLiteral","keyboard":"NUMERICAL"}}}</t>
  </si>
  <si>
    <t>Carmen ha cosechado {{T1}} kg de patatas, vendido {{Q2}} kg y se ha quedado con el resto. ¿Con cuántos kilogramos de patatas se ha quedado?</t>
  </si>
  <si>
    <t>Se ha quedado con {{A1}} kg.</t>
  </si>
  <si>
    <t xml:space="preserve">Q1= Min = 100; Max = 200; Step = 1
Q2= Min = 10; Max = 30; Step = 1
</t>
  </si>
  <si>
    <t>A la hora de restar medidas de masa, todas las cantidades tienen que estar expresadas en la misma unidad.</t>
  </si>
  <si>
    <t>&lt;p&gt;A la hora de restar medidas de masa, todas las cantidades tienen que estar expresadas en la misma unidad.&lt;/p&gt;</t>
  </si>
  <si>
    <t>{"id":"M2-MyM-12a-A-1","stimulus":"&lt;p&gt;Carmen ha cosechado {{T1}} kg de patatas, vendido {{Q2}} kg y se ha quedado con el resto. ¿Con cuántos kilogramos de patatas se ha quedado?&lt;/p&gt;","template":"&lt;p&gt;Se ha quedado con {{response}} kg.&lt;/p&gt;","hint":"&lt;p&gt;A la hora de restar medidas de masa, todas las cantidades tienen que estar expresadas en la misma unidad.&lt;/p&gt;","feedback":"&lt;p&gt;A la hora de restar medidas de masa, todas las cantidades tienen que estar expresadas en la misma unidad.&lt;/p&gt;","seed":{"parameters":[{"name":"Q1","label":null,"min":10,"max":200,"step":1},{"name":"Q2","label":null,"min":10,"max":30,"step":1}],"calculated":[{"name":"T1","label":"{{function}}","function":"{{Q1}}+{{Q2}}","temp":true},{"name":"A1","label":"{{function}}","function":"{{Q1}}"}],"uniques":true},"algorithm":{"name":"calculateOperation","params":{"method":"equivLiteral","keyboard":"NUMERICAL"}}}</t>
  </si>
  <si>
    <t>Valentín y Joaquina se suben a un ascensor. Si Valentín pesa {{Q1}} kg y Joaquina, {{Q2}} kg, ¿cuántos kilogramos debe soportar el ascensor?</t>
  </si>
  <si>
    <t>Soporta {{A1}} kg.</t>
  </si>
  <si>
    <t>Q1= Min = 60; Max = 90; Step = 1
Q2= Min = 60; Max = 90; Step = 1</t>
  </si>
  <si>
    <t>{"id":"M2-MyM-12a-A-2","stimulus":"&lt;p&gt;Valentín y Joaquina se suben a un ascensor. Si Valentín pesa {{Q1}} kg y Joaquina, {{Q2}} kg, ¿cuántos kilogramos debe soportar el ascensor?&lt;/p&gt;","template":"&lt;p&gt;Soporta {{response}} kg.&lt;/p&gt;","hint":"&lt;p&gt;A la hora de sumar medidas de masa, todas las cantidades tienen que estar expresadas en la misma unidad.&lt;/p&gt;","feedback":"&lt;p&gt;A la hora de sumar medidas de masa, todas las cantidades tienen que estar expresadas en la misma unidad.&lt;/p&gt;","seed":{"parameters":[{"name":"Q1","label":null,"min":60,"max":90,"step":1},{"name":"Q2","label":null,"min":60,"max":90,"step":1}],"calculated":[{"name":"A1","label":"{{function}}","function":"{{Q1}}+{{Q2}}"}],"uniques":true},"algorithm":{"name":"calculateOperation","params":{"method":"equivLiteral","keyboard":"NUMERICAL"}}}</t>
  </si>
  <si>
    <t>Ximena le regala una caja con {{T1}} g de bombones a su padre. Si su padre se comió {{Q2}} g de chocolate, ¿cuántos gramos de chocolate le quedan?</t>
  </si>
  <si>
    <t>Quedan {{A1}} g.</t>
  </si>
  <si>
    <t xml:space="preserve">Q1= Min = 250; Max = 450; Step = 10
Q2= Min = 50; Max = 150; Step = 10
</t>
  </si>
  <si>
    <t>{"id":"M2-MyM-12a-A-3","stimulus":"&lt;p&gt;Ximena le regala una caja con {{T1}} g de bombones a su padre. Si su padre se comió {{Q2}} g de chocolate, ¿cuántos gramos de chocolate le quedan?&lt;/p&gt;","template":"&lt;p&gt;Quedan {{response}} g.&lt;/p&gt;","hint":"&lt;p&gt;A la hora de restar medidas de masa, todas las cantidades tienen que estar expresadas en la misma unidad.&lt;/p&gt;","feedback":"&lt;p&gt;A la hora de restar medidas de masa, todas las cantidades tienen que estar expresadas en la misma unidad.&lt;/p&gt;","seed":{"parameters":[{"name":"Q1","label":null,"min":250,"max":450,"step":1},{"name":"Q2","label":null,"min":50,"max":150,"step":1}],"calculated":[{"name":"T1","label":"{{function}}","function":"{{Q1}}+{{Q2}}","temp":true},{"name":"A1","label":"{{function}}","function":"{{Q1}}"}],"uniques":true},"algorithm":{"name":"calculateOperation","params":{"method":"equivLiteral","keyboard":"NUMERICAL"}}}</t>
  </si>
  <si>
    <t>M2-MyM-13a</t>
  </si>
  <si>
    <t>Mide la longitud de un objeto usando reglas</t>
  </si>
  <si>
    <t>&lt;p&gt;¿Cuánto mide este tenedor? Elige la opción correcta.&lt;/p&gt;
$$IMG=M2_MyM_13a_1</t>
  </si>
  <si>
    <t>Q2 = list= 9, 10, 11, 12, 14, 15
Q3 = list= 9, 10, 11, 12, 14, 15</t>
  </si>
  <si>
    <t>A1=13 cm#*
A2={{Q2}} cm#
A3={{Q3}} cm#</t>
  </si>
  <si>
    <t>&lt;p&gt;Observa los números de la regla.&lt;/p&gt;</t>
  </si>
  <si>
    <t>&lt;p&gt;Para medir una longitud hay que fijarse en los números de la regla.&lt;/p&gt;</t>
  </si>
  <si>
    <t>{
    "id": "M2-MyM-13a-I-1",
    "stimulus": "&lt;p&gt;¿Cuánto mide este tenedor? Elige la opción correcta.&lt;/p&gt;&lt;div style=\"display:flex; justify-content:center;\"&gt;&lt;img src=\"https://blueberry-assets.oneclick.es/M2_MyM_13a_1.svg\" width=\"600\"&gt;&lt;/img&gt;&lt;/div&gt;",
    "hint": "&lt;p&gt;Observa los números de la regla.&lt;/p&gt;",
    "feedback": "&lt;p&gt;Hay que fijarse en los números de la regla.&lt;/p&gt;",
    "seed": {
        "parameters": [
            {
                "name": "Q2",
                "label": null,
                "list": [
                    9,
                    10,
                    11,
                    12,
                    14,
                    15
                ]
            },
            {
                "name": "Q3",
                "label": null,
                "list": [
                    9,
                    10,
                    11,
                    12,
                    14,
                    15
                ]
            }
        ],
        "calculated": [
            {
                "name": "A1",
                "label": "13 cm"
            },
            {
                "name": "A2",
                "label": "{{Q2}} cm",
                "incorrect": true
            },
            {
                "name": "A3",
                "label": "{{Q3}} cm",
                "incorrect": true
            }
        ],
        "uniques": true
    },
    "algorithm": {
        "name": "trueFalse",
        "template": "Multiple choice – standard",
        "params": {
            "countCorrect": 1,
            "countIncorrect": 2,
            "showCheckIcon": false,
            "columns": 3
        }
    }
}</t>
  </si>
  <si>
    <t>&lt;p&gt;¿Cuánto mide este bolígrafo? Elige la opción correcta.&lt;/p&gt;
$$IMG=M2_MyM_13a_2</t>
  </si>
  <si>
    <t>Q2 = list= 11, 12, 13, 14, 16, 17
Q3 = list= 11, 12, 13, 14, 16, 17</t>
  </si>
  <si>
    <t>A1=15 cm#*
A2={{Q2}} cm#
A3={{Q3}} cm#</t>
  </si>
  <si>
    <t>{
    "id": "M2-MyM-13a-I-2",
    "stimulus": "&lt;p&gt;¿Cuánto mide este bolígrafo? Elige la opción correcta.&lt;/p&gt;&lt;div style=\"display:flex; justify-content:center;\"&gt;&lt;img src=\"https://blueberry-assets.oneclick.es/M2_MyM_13a_2.svg\" width=\"600\"&gt;&lt;/img&gt;&lt;/div&gt;",
    "hint": "&lt;p&gt;Observa los números de la regla.&lt;/p&gt;",
    "feedback": "&lt;p&gt;Hay que fijarse en los números de la regla.&lt;/p&gt;",
    "seed": {
        "parameters": [
            {
                "name": "Q2",
                "label": null,
                "list": [
                    11,
                    12,
                    13,
                    14,
                    16,
                    17
                ]
            },
            {
                "name": "Q3",
                "label": null,
                "list": [
                    11,
                    12,
                    13,
                    14,
                    16,
                    17
                ]
            }
        ],
        "calculated": [
            {
                "name": "A1",
                "label": "15 cm"
            },
            {
                "name": "A2",
                "label": "{{Q2}} cm",
                "incorrect": true
            },
            {
                "name": "A3",
                "label": "{{Q3}} cm",
                "incorrect": true
            }
        ],
        "uniques": true
    },
    "algorithm": {
        "name": "trueFalse",
        "template": "Multiple choice – standard",
        "params": {
            "countCorrect": 1,
            "countIncorrect": 2,
            "showCheckIcon": false,
            "columns": 3
        }
    }
}</t>
  </si>
  <si>
    <t>&lt;p&gt;¿Cuánto mide este bolígrafo? Elige la opción correcta.&lt;/p&gt;
$$IMG=M2_MyM_13a_3</t>
  </si>
  <si>
    <t>Q2 = list= 3, 4, 5, 7, 8, 9
Q3 = list= 3, 4, 5, 7, 8, 9</t>
  </si>
  <si>
    <t>A1=6 pulgadas#*
A2={{Q2}} pulgadas#
A3={{Q3}} pulgadas#</t>
  </si>
  <si>
    <t>{
    "id": "M2-MyM-13a-I-3",
    "stimulus": "&lt;p&gt;¿Cuánto mide este bolígrafo? Elige la opción correcta.&lt;/p&gt;&lt;div style=\"display:flex; justify-content:center;\"&gt;&lt;img src=\"https://blueberry-assets.oneclick.es/M2_MyM_13a_3.svg\" width=\"600\"&gt;&lt;/img&gt;&lt;/div&gt;",
    "hint": "&lt;p&gt;Observa los números de la regla.&lt;/p&gt;",
    "feedback": "&lt;p&gt;Hay que fijarse en los números de la regla.&lt;/p&gt;",
    "seed": {
        "parameters": [
            {
                "name": "Q2",
                "label": null,
                "list": [
                    3,
                    4,
                    5,
                    7,
                    8,
                    9
                ]
            },
            {
                "name": "Q3",
                "label": null,
                "list": [
                    3,
                    4,
                    5,
                    7,
                    8,
                    9
                ]
            }
        ],
        "calculated": [
            {
                "name": "A1",
                "label": "6 pulgadas"
            },
            {
                "name": "A2",
                "label": "{{Q2}} pulgadas",
                "incorrect": true
            },
            {
                "name": "A3",
                "label": "{{Q3}} pulgadas",
                "incorrect": true
            }
        ],
        "uniques": true
    },
    "algorithm": {
        "name": "trueFalse",
        "template": "Multiple choice – standard",
        "params": {
            "countCorrect": 1,
            "countIncorrect": 2,
            "showCheckIcon": false,
            "columns": 3
        }
    }
}</t>
  </si>
  <si>
    <t>&lt;p&gt;Completa la siguiente afirmación.&lt;/p&gt;
$$IMG=M2_MyM_13a_4</t>
  </si>
  <si>
    <t>&lt;p&gt;Las gafas miden {{response}} cm.&lt;/p&gt;</t>
  </si>
  <si>
    <t>A1 = 14</t>
  </si>
  <si>
    <t>{
    "id": "M2-MyM-13a-E-1",
    "stimulus": "&lt;p&gt;Completa la siguiente afirmación.&lt;/p&gt;&lt;div style=\"display:flex; justify-content:center;\"&gt;&lt;img src=\"https://blueberry-assets.oneclick.es/M2_MyM_13a_4.svg\" width=\"600\"&gt;&lt;/img&gt;&lt;/div&gt;",
    "template": "&lt;p&gt;Las gafas miden {{response}} cm.&lt;/p&gt;",
    "hint": "&lt;p&gt;Observa los números de la regla.&lt;/p&gt;",
    "feedback": "&lt;p&gt;Hay que fijarse en los números de la regla.&lt;/p&gt;",
    "seed": {
        "parameters": [],
        "calculated": [
            {
                "name": "A1",
                "label": "{{function}}",
                "function": "14"
            }
        ],
        "uniques": true
    },
    "algorithm": {
        "name": "calculateOperation",
        "params": {
            "method": "equivLiteral",
            "keyboard": "NUMERICAL"
        }
    }
}</t>
  </si>
  <si>
    <t>&lt;p&gt;Completa la siguiente afirmación.&lt;/p&gt;
$$IMG=M2_MyM_13a_5</t>
  </si>
  <si>
    <t>&lt;p&gt;El largarto mide {{response}} cm.&lt;/p&gt;</t>
  </si>
  <si>
    <t>A1 = 18</t>
  </si>
  <si>
    <t>{
    "id": "M2-MyM-13a-E-2",
    "stimulus": "&lt;p&gt;Completa la siguiente afirmación.&lt;/p&gt;&lt;div style=\"display:flex; justify-content:center;\"&gt;&lt;img src=\"https://blueberry-assets.oneclick.es/M2_MyM_13a_5.svg\" width=\"600\"&gt;&lt;/img&gt;&lt;/div&gt;",
    "template": "&lt;p&gt;El largarto mide {{response}} cm.&lt;/p&gt;",
    "hint": "&lt;p&gt;Observa los números de la regla.&lt;/p&gt;",
    "feedback": "&lt;p&gt;Hay que fijarse en los números de la regla.&lt;/p&gt;",
    "seed": {
        "parameters": [],
        "calculated": [
            {
                "name": "A1",
                "label": "{{function}}",
                "function": "18"
            }
        ],
        "uniques": true
    },
    "algorithm": {
        "name": "calculateOperation",
        "params": {
            "method": "equivLiteral",
            "keyboard": "NUMERICAL"
        }
    }
}</t>
  </si>
  <si>
    <t>&lt;p&gt;Completa la siguiente afirmación.&lt;/p&gt;
$$IMG=M2_MyM_13a_6</t>
  </si>
  <si>
    <t>&lt;p&gt;El largarto mide {{response}} pulgadas.&lt;/p&gt;</t>
  </si>
  <si>
    <t>A1 = 7</t>
  </si>
  <si>
    <t>{
    "id": "M2-MyM-13a-E-3",
    "stimulus": "&lt;p&gt;Completa la siguiente afirmación.&lt;/p&gt;&lt;div style=\"display:flex; justify-content:center;\"&gt;&lt;img src=\"https://blueberry-assets.oneclick.es/M2_MyM_13a_6.svg\" width=\"600\"&gt;&lt;/img&gt;&lt;/div&gt;",
    "template": "&lt;p&gt;El largarto mide {{response}} pulgadas.&lt;/p&gt;",
    "hint": "&lt;p&gt;Observa los números de la regla.&lt;/p&gt;",
    "feedback": "&lt;p&gt;Hay que fijarse en los números de la regla.&lt;/p&gt;",
    "seed": {
        "parameters": [],
        "calculated": [
            {
                "name": "A1",
                "label": "{{function}}",
                "function": "7"
            }
        ],
        "uniques": true
    },
    "algorithm": {
        "name": "calculateOperation",
        "params": {
            "method": "equivLiteral",
            "keyboard": "NUMERICAL"
        }
    }
}</t>
  </si>
  <si>
    <t>M2-MyM-14a</t>
  </si>
  <si>
    <t>Mide la longitud de un objeto con dos unidades diferentes</t>
  </si>
  <si>
    <t>&lt;p&gt;¿Cuánto mide este rectángulo? Cuenta las flechas y los centímetros.&lt;/p&gt;&lt;p&gt;&lt;img src=\"http://drive.google.com/uc?export=view&amp;id=1YgWPq9FoeKuD2OodaPMh5BETEbiq-aj-\"&lt;/img&gt;&lt;/p&gt;&lt;div style=\"display:flex; flex-wrap: wrap;\"&gt;&lt;img src=\"http://drive.google.com/uc?export=view&amp;id=191FVMSZQN3cn3nInrzx67sYFSDN5HfRp\"&lt;/img&gt;{{T1}}&lt;/div&gt;&lt;/p&gt;&lt;div class=\"lemo-fixed-to-responsive\" style=\"max-width: 502px;max-height: 42px;position: relative;width: 100%;display: inline-block;\"&gt;&lt;img src=\"http://drive.google.com/uc?export=view&amp;id=157a9uK2ONakHexd2-qUOAa-HtTN26aPr\" alt=\"\" tabindex=\"0\"&gt;&lt;/img&gt;&lt;div class=\"lemo-graphie-container\" style=\"position: absolute;top: 0;left: 0;width: 100%;height: 100%;\"&gt;&lt;div class=\"lemo-graphie\" style=\"position: relative; width: 100%; height: 100%;\"&gt;&lt;span class=\"lemo-graphie-label\" style=\"position: absolute; left: 1.2%; top: 35%;\"&gt;0&lt;/span&gt;&lt;span class=\"lemo-graphie-label\" style=\"position: absolute; left: 6%; top: 35%;\"&gt;1&lt;/span&gt;&lt;span class=\"lemo-graphie-label\" style=\"position: absolute; left: 10.9%; top: 35%;\"&gt;2&lt;/span&gt;&lt;span class=\"lemo-graphie-label\" style=\"position: absolute; left: 15.6%; top: 35%;\"&gt;3&lt;/span&gt;&lt;span class=\"lemo-graphie-label\" style=\"position: absolute; left: 20.3%; top: 35%;\"&gt;4&lt;/span&gt;&lt;span class=\"lemo-graphie-label\" style=\"position: absolute; left: 25%; top: 35%;\"&gt;5&lt;/span&gt;&lt;span class=\"lemo-graphie-label\" style=\"position: absolute; left: 29.7%; top: 35%;\"&gt;6&lt;/span&gt;&lt;span class=\"lemo-graphie-label\" style=\"position: absolute; left: 34.5%; top: 35%;\"&gt;7&lt;/span&gt;&lt;span class=\"lemo-graphie-label\" style=\"position: absolute; left: 39.4%; top: 35%;\"&gt;8&lt;/span&gt;&lt;span class=\"lemo-graphie-label\" style=\"position: absolute; left: 44.1%; top: 35%;\"&gt;9&lt;/span&gt;&lt;span class=\"lemo-graphie-label\" style=\"position: absolute; left: 47.7%; top: 35%;\"&gt;10&lt;/span&gt;&lt;span class=\"lemo-graphie-label\" style=\"position: absolute; left: 52.6%; top: 35%;\"&gt;11&lt;/span&gt;&lt;span class=\"lemo-graphie-label\" style=\"position: absolute; left: 57.3%; top: 35%;\"&gt;12&lt;/span&gt;&lt;span class=\"lemo-graphie-label\" style=\"position: absolute; left: 62%; top: 35%;\"&gt;13&lt;/span&gt;&lt;span class=\"lemo-graphie-label\" style=\"position: absolute; left: 66.8%; top: 35%;\"&gt;14&lt;/span&gt;&lt;span class=\"lemo-graphie-label\" style=\"position: absolute; left: 71.6%; top: 35%;\"&gt;15&lt;/span&gt;&lt;span class=\"lemo-graphie-label\" style=\"position: absolute; left: 76.5%; top: 35%;\"&gt;16&lt;/span&gt;&lt;span class=\"lemo-graphie-label\" style=\"position: absolute; left: 81.3%; top: 35%;\"&gt;17&lt;/span&gt;&lt;span class=\"lemo-graphie-label\" style=\"position: absolute; left: 86.2%; top: 35%;\"&gt;18&lt;/span&gt;&lt;span class=\"lemo-graphie-label\" style=\"position: absolute; left: 91.1%; top: 35%;\"&gt;19&lt;/span&gt;&lt;span class=\"lemo-graphie-label\" style=\"position: absolute; left: 96%; top: 35%;\"&gt;20&lt;/span&gt;&lt;/div&gt;&lt;/div&gt;&lt;/div&gt;</t>
  </si>
  <si>
    <t>&lt;p&gt;{{response}} flechas&lt;/p&gt;&lt;p&gt;{{response}} centímetros&lt;/p&gt;</t>
  </si>
  <si>
    <t>Q1 = min = 2; max = 12; step = 2
Q2 = list = ["http://drive.google.com/uc?export=view&amp;id=1jZBaZgJpzZ8anwfVvnRWQH0pF45IMWpT", "http://drive.google.com/uc?export=view&amp;id=1FPYFcaTV8-nL81JXYnGwe-fFvFvokknB", http://drive.google.com/uc?export=view&amp;id=1tLMLG9LDaRASx5wSqCoF-kmDLQGLqnNj"]
Q3 = min = 2; max = 12; step = 1
Q4 = min = 2; max = 12; step = 1
Q5 = min = 2; max = 12; step = 1
Q6 = min = 2; max = 12; step = 1</t>
  </si>
  <si>
    <t>T1 = '&lt;img src=\"{{Q2}}\"&gt;'.repeat({{Q1}})
group1 = A1*, A2, A3
group2 = A4*, A5, A6
A1 = {{Q1}}
A2 = {{Q3}}
A3 = {{Q4}}
A4 = {{Q1}}*1.5
A5 = math.round({{Q5}}*1.5)
A6 = math.round({{Q6}}*1.5)</t>
  </si>
  <si>
    <t>La longitud del rectángulo es la misma, pero las unidades son diferentes.</t>
  </si>
  <si>
    <t>{
    "id": "M2-MyM-14a-I-1",
    "stimulus": "&lt;p&gt;¿Cuánto mide este rectángulo? Cuenta las flechas y los centímetros.&lt;/p&gt;&lt;p&gt;&lt;img src=\"https://blueberry-assets.oneclick.es/M2_MyM_14a_1.svg\" width=\"475\"&gt;&lt;/img&gt;&lt;/p&gt;&lt;div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"template": "&lt;p&gt;{{response}} flechas&lt;/p&gt;&lt;p&gt;{{response}} centímetros&lt;/p&gt;",
    "hint": "&lt;p&gt;La longitud del rectángulo es la misma, pero las unidades son diferentes.&lt;/p&gt;",
    "feedback": "&lt;p&gt;La longitud del rectángulo es la misma, pero las unidades son diferentes.&lt;/p&gt;",
    "seed": {
        "parameters": [
            {
                "name": "Q1",
                "label": null,
                "min": 2,
                "max": 12,
                "step": 2
            },
            {
                "name": "Q2",
                "label": null,
                "list": [
                    "https://blueberry-assets.oneclick.es/M2_MyM_14a_5a.png",
                    "https://blueberry-assets.oneclick.es/M2_MyM_14a_5b.png",
                    "https://blueberry-assets.oneclick.es/M2_MyM_14a_5c.png"
                ]
            },
            {
                "name": "Q3",
                "label": null,
                "min": 2,
                "max": 12,
                "step": 1
            },
            {
                "name": "Q4",
                "label": null,
                "min": 2,
                "max": 12,
                "step": 1
            },
            {
                "name": "Q5",
                "label": null,
                "min": 2,
                "max": 12,
                "step": 1
            },
            {
                "name": "Q6",
                "label": null,
                "min": 2,
                "max": 12,
                "step": 1
            }
        ],
        "calculated": [
            {
                "name": "T1",
                "label": "{{function}}",
                "function": "'&lt;img src=\"{{Q2}}\"&gt;'.repeat({{Q1}})",
                "temp": true
            },
            {
                "name": "A1",
                "label": "{{function}}",
                "function": "{{Q1}}",
                "group": 1
            },
            {
                "name": "A2",
                "label": "{{function}}",
                "function": "{{Q3}}",
                "incorrect": "true",
                "group": 1
            },
            {
                "name": "A3",
                "label": "{{function}}",
                "function": "{{Q4}}",
                "incorrect": "true",
                "group": 1
            },
            {
                "name": "A4",
                "label": "{{function}}",
                "function": "{{Q1}}*1.5",
                "group": 2
            },
            {
                "name": "A5",
                "label": "{{function}}",
                "function": "math.round({{Q5}}*1.5)",
                "incorrect": "true",
                "group": 2
            },
            {
                "name": "A6",
                "label": "{{function}}",
                "function": "math.round({{Q6}}*1.5)",
                "incorrect": "true",
                "group": 2
            }
        ],
        "uniques": true
    },
    "algorithm": {
        "name": "groupResponses",
        "template": "Cloze with drop down"
    }
}</t>
  </si>
  <si>
    <t>Q1 = min = 2; max = 12; step = 2
Q2 = ["http://drive.google.com/uc?export=view&amp;id=1jZBaZgJpzZ8anwfVvnRWQH0pF45IMWpT", "http://drive.google.com/uc?export=view&amp;id=1FPYFcaTV8-nL81JXYnGwe-fFvFvokknB", "http://drive.google.com/uc?export=view&amp;id=1tLMLG9LDaRASx5wSqCoF-kmDLQGLqnNj"]</t>
  </si>
  <si>
    <t xml:space="preserve">T1 = '&lt;img src=\"{{Q2}}\"&gt;'.repeat({{Q1}})
A1 = {{Q1}}
A2 = {{Q1}}*1.5
</t>
  </si>
  <si>
    <t>{
    "id": "M2-MyM-14a-E-1",
    "stimulus": "&lt;p&gt;¿Cuánto mide este rectángulo? Cuenta las flechas y los centímetros.&lt;/p&gt;&lt;p&gt;&lt;img src=\"https://blueberry-assets.oneclick.es/M2_MyM_14a_1.svg\" width=\"475\"&gt;&lt;/img&gt;&lt;/p&gt;&lt;div style=\"display:flex; flex-wrap: wrap;\"&gt;&lt;img src=\"https://blueberry-assets.oneclick.es/M2_MyM_14a_3.svg\" width=\"10\"&gt;&lt;/img&gt;{{T2}}&lt;/div&gt;&lt;/p&gt;&lt;div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"&lt;p&gt;La longitud del rectángulo es la misma, pero las unidades son diferentes.&lt;/p&gt;",
    "feedback": "&lt;p&gt;La longitud del rectángulo es la misma, pero las unidades son diferentes.&lt;/p&gt;",
    "template": "&lt;p&gt;{{response}} flechas&lt;/p&gt;&lt;p&gt;{{response}} centímetros&lt;/p&gt;",
    "seed": {
        "parameters": [
            {
                "name": "Q1",
                "label": null,
                "min": 2,
                "max": 12,
                "step": 2
            },
            {
                "name": "Q2",
                "label": null,
                "list": [
                    "https://blueberry-assets.oneclick.es/M2_MyM_14a_5a.png",
                    "https://blueberry-assets.oneclick.es/M2_MyM_14a_5b.png",
                    "https://blueberry-assets.oneclick.es/M2_MyM_14a_5c.png"
                ]
            }
        ],
        "calculated": [
            {
                "name": "T2",
                "label": "{{function}}",
                "function": "'&lt;img src=\"{{Q2}}\"&gt;'.repeat({{Q1}})",
                "temp": true
            },
            {
                "name": "A1",
                "label": "{{function}}",
                "function": "{{Q1}}"
            },
            {
                "name": "A2",
                "label": "{{function}}",
                "function": "{{Q1}}*1.5"
            }
        ],
        "uniques": true
    },
    "algorithm": {
        "name": "calculateOperation",
        "params": {
            "method": "equivLiteral",
            "keyboard": "NUMERICAL"
        }
    }
}</t>
  </si>
  <si>
    <t>M2-MyM-14b</t>
  </si>
  <si>
    <t>Compara las dos unidades que se usan para medir un mismo objeto</t>
  </si>
  <si>
    <t>&lt;p&gt;¿Cuál de las dos unidades es mayor?&lt;/p&gt;&lt;p&gt;&lt;div style=\"display:flex; flex-wrap: wrap;\"&gt;&lt;img src=\"http://drive.google.com/uc?export=view&amp;id=191FVMSZQN3cn3nInrzx67sYFSDN5HfRp\"&lt;/img&gt;{{T1}}&lt;/div&gt;&lt;/p&gt;&lt;p&gt;&lt;img src=\"http://drive.google.com/uc?export=view&amp;id=1YgWPq9FoeKuD2OodaPMh5BETEbiq-aj-\"&lt;/img&gt;&lt;/p&gt;&lt;p&gt;&lt;br&gt;&lt;/p&gt;&lt;p&gt;&lt;div style=\"display:flex; flex-wrap: wrap;\"&gt;&lt;img src=\"http://drive.google.com/uc?export=view&amp;id=191FVMSZQN3cn3nInrzx67sYFSDN5HfRp\"&lt;/img&gt;{{T1}}&lt;/div&gt;&lt;/p&gt;&lt;div class=\"lemo-fixed-to-responsive\" style=\"max-width: 502px;max-height: 42px;position: relative;width: 100%;display: inline-block;\"&gt;&lt;img src=\"http://drive.google.com/uc?export=view&amp;id=157a9uK2ONakHexd2-qUOAa-HtTN26aPr\" alt=\"\" tabindex=\"0\"&gt;&lt;/img&gt;&lt;div class=\"lemo-graphie-container\" style=\"position: absolute;top: 0;left: 0;width: 100%;height: 100%;\"&gt;&lt;div class=\"lemo-graphie\" style=\"position: relative; width: 100%; height: 100%;\"&gt;&lt;span class=\"lemo-graphie-label\" style=\"position: absolute; left: 1.2%; top: 35%;\"&gt;0&lt;/span&gt;&lt;span class=\"lemo-graphie-label\" style=\"position: absolute; left: 6%; top: 35%;\"&gt;1&lt;/span&gt;&lt;span class=\"lemo-graphie-label\" style=\"position: absolute; left: 10.9%; top: 35%;\"&gt;2&lt;/span&gt;&lt;span class=\"lemo-graphie-label\" style=\"position: absolute; left: 15.6%; top: 35%;\"&gt;3&lt;/span&gt;&lt;span class=\"lemo-graphie-label\" style=\"position: absolute; left: 20.3%; top: 35%;\"&gt;4&lt;/span&gt;&lt;span class=\"lemo-graphie-label\" style=\"position: absolute; left: 25%; top: 35%;\"&gt;5&lt;/span&gt;&lt;span class=\"lemo-graphie-label\" style=\"position: absolute; left: 29.7%; top: 35%;\"&gt;6&lt;/span&gt;&lt;span class=\"lemo-graphie-label\" style=\"position: absolute; left: 34.5%; top: 35%;\"&gt;7&lt;/span&gt;&lt;span class=\"lemo-graphie-label\" style=\"position: absolute; left: 39.4%; top: 35%;\"&gt;8&lt;/span&gt;&lt;span class=\"lemo-graphie-label\" style=\"position: absolute; left: 44.1%; top: 35%;\"&gt;9&lt;/span&gt;&lt;span class=\"lemo-graphie-label\" style=\"position: absolute; left: 47.7%; top: 35%;\"&gt;10&lt;/span&gt;&lt;span class=\"lemo-graphie-label\" style=\"position: absolute; left: 52.6%; top: 35%;\"&gt;11&lt;/span&gt;&lt;span class=\"lemo-graphie-label\" style=\"position: absolute; left: 57.3%; top: 35%;\"&gt;12&lt;/span&gt;&lt;span class=\"lemo-graphie-label\" style=\"position: absolute; left: 62%; top: 35%;\"&gt;13&lt;/span&gt;&lt;span class=\"lemo-graphie-label\" style=\"position: absolute; left: 66.8%; top: 35%;\"&gt;14&lt;/span&gt;&lt;span class=\"lemo-graphie-label\" style=\"position: absolute; left: 71.6%; top: 35%;\"&gt;15&lt;/span&gt;&lt;span class=\"lemo-graphie-label\" style=\"position: absolute; left: 76.5%; top: 35%;\"&gt;16&lt;/span&gt;&lt;span class=\"lemo-graphie-label\" style=\"position: absolute; left: 81.3%; top: 35%;\"&gt;17&lt;/span&gt;&lt;span class=\"lemo-graphie-label\" style=\"position: absolute; left: 86.2%; top: 35%;\"&gt;18&lt;/span&gt;&lt;span class=\"lemo-graphie-label\" style=\"position: absolute; left: 91.1%; top: 35%;\"&gt;19&lt;/span&gt;&lt;span class=\"lemo-graphie-label\" style=\"position: absolute; left: 96%; top: 35%;\"&gt;20&lt;/span&gt;&lt;/div&gt;&lt;/div&gt;&lt;/div&gt;</t>
  </si>
  <si>
    <t>Q1 = min = 2; max = 12; step = 2
Q2 = list = ["http://drive.google.com/uc?export=view&amp;id=1jZBaZgJpzZ8anwfVvnRWQH0pF45IMWpT", "http://drive.google.com/uc?export=view&amp;id=1FPYFcaTV8-nL81JXYnGwe-fFvFvokknB", "http://drive.google.com/uc?export=view&amp;id=1tLMLG9LDaRASx5wSqCoF-kmDLQGLqnNj"]</t>
  </si>
  <si>
    <t>T1 = '&lt;img src=\"{{Q2}}\"&gt;'.repeat({{Q1}})
A1 = Flechas
A2 = Centímetros",</t>
  </si>
  <si>
    <t>La longitud de los rectángulos es la misma, pero las unidades son diferentes.</t>
  </si>
  <si>
    <t>{
    "id": "M2-MyM-14b-I-1",
    "stimulus": "&lt;p&gt;¿Cuál de las dos unidades es mayor?&lt;/p&gt;&lt;p&gt;&lt;div style=\"display:flex; flex-wrap: wrap;\"&gt;&lt;img src=\"https://blueberry-assets.oneclick.es/M2_MyM_14a_3.svg\" width=\"10\"&gt;&lt;/img&gt;{{T1}}&lt;/div&gt;&lt;/p&gt;&lt;p&gt;&lt;img src=\"https://blueberry-assets.oneclick.es/M2_MyM_14a_1.svg\" width=\"475\"&gt;&lt;/img&gt;&lt;/p&gt;&lt;p&gt;&lt;br&gt;&lt;/p&gt;&lt;p&gt;&lt;div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"&lt;p&gt;La longitud de los rectángulos es la misma, pero las unidades son diferentes.&lt;/p&gt;",
    "feedback": "&lt;p&gt;La longitud de los rectángulos es la misma, pero las unidades son diferentes.&lt;/p&gt;",
    "seed": {
        "parameters": [
            {
                "name": "Q1",
                "label": null,
                "min": 2,
                "max": 12,
                "step": 2
            },
            {
                "name": "Q2",
                "label": null,
                "list": [
                    "https://blueberry-assets.oneclick.es/M2_MyM_14a_5a.png",
                    "https://blueberry-assets.oneclick.es/M2_MyM_14a_5b.png",
                    "https://blueberry-assets.oneclick.es/M2_MyM_14a_5c.png"
                ]
            }
        ],
        "calculated": [
            {
                "name": "T1",
                "label": "{{function}}",
                "function": "'&lt;img src=\"{{Q2}}\"&gt;'.repeat({{Q1}})",
                "temp": true
            },
            {
                "name": "A1",
                "label": "1 flecha",
                "function": "{{Q1}}"
            },
            {
                "name": "A2",
                "label": "1 centímetro",
                "function": "",
                "incorrect": "true"
            }
        ],
        "uniques": true
    },
    "algorithm": {
        "name": "trueFalse",
        "template": "Multiple choice – standard",
        "params": {
            "countCorrect": 1,
            "countIncorrect": 1,
            "showCheckIcon": false,
            "columns": 2
        }
    }
}</t>
  </si>
  <si>
    <t>&lt;p&gt;¿Cuál de las dos unidades es mayor?&lt;/p&gt;&lt;p&gt;&lt;div style=\"display:flex; flex-wrap: wrap;\"&gt;&lt;img src=\"http://drive.google.com/uc?export=view&amp;id=191FVMSZQN3cn3nInrzx67sYFSDN5HfRp\"&lt;/img&gt;{{T1}}&lt;/div&gt;&lt;/p&gt;&lt;p&gt;&lt;img src=\"http://drive.google.com/uc?export=view&amp;id=1gU5-lYk3qrjZX8vosgm6EJ93VYriiTNW\"&lt;/img&gt;&lt;/p&gt;&lt;p&gt;&lt;br&gt;&lt;/p&gt;&lt;p&gt;&lt;div style=\"display:flex; flex-wrap: wrap;\"&gt;&lt;img src=\"http://drive.google.com/uc?export=view&amp;id=191FVMSZQN3cn3nInrzx67sYFSDN5HfRp\"&lt;/img&gt;{{T1}}&lt;/div&gt;&lt;/p&gt;&lt;div class=\"lemo-fixed-to-responsive\" style=\"max-width: 502px;max-height: 42px;position: relative;width: 100%;display: inline-block;\"&gt;&lt;img src=\"http://drive.google.com/uc?export=view&amp;id=157a9uK2ONakHexd2-qUOAa-HtTN26aPr\" alt=\"\" tabindex=\"0\"&gt;&lt;/img&gt;&lt;div class=\"lemo-graphie-container\" style=\"position: absolute;top: 0;left: 0;width: 100%;height: 100%;\"&gt;&lt;div class=\"lemo-graphie\" style=\"position: relative; width: 100%; height: 100%;\"&gt;&lt;span class=\"lemo-graphie-label\" style=\"position: absolute; left: 1.2%; top: 35%;\"&gt;0&lt;/span&gt;&lt;span class=\"lemo-graphie-label\" style=\"position: absolute; left: 6%; top: 35%;\"&gt;1&lt;/span&gt;&lt;span class=\"lemo-graphie-label\" style=\"position: absolute; left: 10.9%; top: 35%;\"&gt;2&lt;/span&gt;&lt;span class=\"lemo-graphie-label\" style=\"position: absolute; left: 15.6%; top: 35%;\"&gt;3&lt;/span&gt;&lt;span class=\"lemo-graphie-label\" style=\"position: absolute; left: 20.3%; top: 35%;\"&gt;4&lt;/span&gt;&lt;span class=\"lemo-graphie-label\" style=\"position: absolute; left: 25%; top: 35%;\"&gt;5&lt;/span&gt;&lt;span class=\"lemo-graphie-label\" style=\"position: absolute; left: 29.7%; top: 35%;\"&gt;6&lt;/span&gt;&lt;span class=\"lemo-graphie-label\" style=\"position: absolute; left: 34.5%; top: 35%;\"&gt;7&lt;/span&gt;&lt;span class=\"lemo-graphie-label\" style=\"position: absolute; left: 39.4%; top: 35%;\"&gt;8&lt;/span&gt;&lt;span class=\"lemo-graphie-label\" style=\"position: absolute; left: 44.1%; top: 35%;\"&gt;9&lt;/span&gt;&lt;span class=\"lemo-graphie-label\" style=\"position: absolute; left: 47.7%; top: 35%;\"&gt;10&lt;/span&gt;&lt;span class=\"lemo-graphie-label\" style=\"position: absolute; left: 52.6%; top: 35%;\"&gt;11&lt;/span&gt;&lt;span class=\"lemo-graphie-label\" style=\"position: absolute; left: 57.3%; top: 35%;\"&gt;12&lt;/span&gt;&lt;span class=\"lemo-graphie-label\" style=\"position: absolute; left: 62%; top: 35%;\"&gt;13&lt;/span&gt;&lt;span class=\"lemo-graphie-label\" style=\"position: absolute; left: 66.8%; top: 35%;\"&gt;14&lt;/span&gt;&lt;span class=\"lemo-graphie-label\" style=\"position: absolute; left: 71.6%; top: 35%;\"&gt;15&lt;/span&gt;&lt;span class=\"lemo-graphie-label\" style=\"position: absolute; left: 76.5%; top: 35%;\"&gt;16&lt;/span&gt;&lt;span class=\"lemo-graphie-label\" style=\"position: absolute; left: 81.3%; top: 35%;\"&gt;17&lt;/span&gt;&lt;span class=\"lemo-graphie-label\" style=\"position: absolute; left: 86.2%; top: 35%;\"&gt;18&lt;/span&gt;&lt;span class=\"lemo-graphie-label\" style=\"position: absolute; left: 91.1%; top: 35%;\"&gt;19&lt;/span&gt;&lt;span class=\"lemo-graphie-label\" style=\"position: absolute; left: 96%; top: 35%;\"&gt;20&lt;/span&gt;&lt;/div&gt;&lt;/div&gt;&lt;/div&gt;</t>
  </si>
  <si>
    <t>&lt;p&gt;La longitud de los rectángulos es la misma, pero las unidades son diferentes.&lt;/p&gt;</t>
  </si>
  <si>
    <t>{
    "id": "M2-MyM-14b-I-2",
    "stimulus": "&lt;p&gt;¿Cuál de las dos unidades es mayor?&lt;/p&gt;&lt;p&gt;&lt;div style=\"display:flex; flex-wrap: wrap;\"&gt;&lt;img src=\"https://blueberry-assets.oneclick.es/M2_MyM_14a_3.svg\" width=\"10\"&gt;&lt;/img&gt;{{T1}}&lt;/div&gt;&lt;/p&gt;&lt;p&gt;&lt;img src=\"https://blueberry-assets.oneclick.es/M2_MyM_14a_2.svg\" width=\"475\"&gt;&lt;/img&gt;&lt;/p&gt;&lt;p&gt;&lt;br&gt;&lt;/p&gt;&lt;p&gt;&lt;div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"&lt;p&gt;La longitud de los rectángulos es la misma, pero las unidades son diferentes.&lt;/p&gt;",
    "feedback": "&lt;p&gt;La longitud de los rectángulos es la misma, pero las unidades son diferentes.&lt;/p&gt;",
    "seed": {
        "parameters": [
            {
                "name": "Q1",
                "label": null,
                "min": 2,
                "max": 12,
                "step": 2
            },
            {
                "name": "Q2",
                "label": null,
                "list": [
                    "https://blueberry-assets.oneclick.es/M2_MyM_14a_5a.png",
                    "https://blueberry-assets.oneclick.es/M2_MyM_14a_5b.png",
                    "https://blueberry-assets.oneclick.es/M2_MyM_14a_5c.png"
                ]
            }
        ],
        "calculated": [
            {
                "name": "T1",
                "label": "{{function}}",
                "function": "'&lt;img src=\"{{Q2}}\"&gt;'.repeat({{Q1}})",
                "temp": true
            },
            {
                "name": "A1",
                "label": "1 flecha",
                "function": "{{Q1}}",
                "incorrect": "true"
            },
            {
                "name": "A2",
                "label": "1 centímetro",
                "function": ""
            }
        ],
        "uniques": true
    },
    "algorithm": {
        "name": "trueFalse",
        "template": "Multiple choice – standard",
        "params": {
            "countCorrect": 1,
            "countIncorrect": 1,
            "showCheckIcon": false,
            "columns": 2
        }
    }
}</t>
  </si>
  <si>
    <t>M2-MyM-15a</t>
  </si>
  <si>
    <t>Determina cuánto mide de más una medida de longitud que otra</t>
  </si>
  <si>
    <t>&lt;p&gt;El bastón de Emilio mide {{Q1}} cm. El de Roberta es {{Q2}} cm más largo. ¿Cuánto mide el bastón de Roberta? Arrastra la respuesta correcta.&lt;/p&gt;</t>
  </si>
  <si>
    <t>&lt;p&gt;Mide {{response}} cm.&lt;/p&gt;</t>
  </si>
  <si>
    <t>Q1 = min = 75; max = 85; step = 1
Q2 = min = 1; max = 10; step = 1
Q3 = min = 1; max = 10; step = 1
Q4 = min = 1; max = 10; step = 1</t>
  </si>
  <si>
    <t>&lt;p&gt;Tienes que sumar las dos medidas.&lt;/p&gt;</t>
  </si>
  <si>
    <t>&lt;p&gt;Tienes que sumar las dos medidas.&lt;/p&gt;&lt;p&gt;{{Q1}} + {{Q2}} = {{A1}} cm&lt;/p&gt;</t>
  </si>
  <si>
    <t>{
    "id": "M2-MyM-15a-I-1",
    "stimulus": "&lt;p&gt;El bastón de Emilio mide {{Q1}} cm. El de Roberta es {{Q2}} cm más largo. ¿Cuánto mide el bastón de Roberta? Arrastra la respuesta correcta.&lt;/p&gt;",
    "template": "&lt;p&gt;Mide {{response}} cm.&lt;/p&gt;",
    "hint": "&lt;p&gt;Tienes que sumar las dos medidas.&lt;/p&gt;",
    "feedback": "&lt;p&gt;Tienes que sumar las dos medidas.&lt;/p&gt;&lt;p&gt;{{Q1}} + {{Q2}} = {{A1}} cm&lt;/p&gt;",
    "seed": {
        "parameters": [
            {
                "name": "Q1",
                "label": null,
                "min": 75,
                "max": 85,
                "step": 1
            },
            {
                "name": "Q2",
                "label": null,
                "min": 1,
                "max": 10,
                "step": 1
            },
            {
                "name": "Q3",
                "label": null,
                "min": 1,
                "max": 10,
                "step": 1
            },
            {
                "name": "Q4",
                "label": null,
                "min": 1,
                "max": 10,
                "step": 1
            }
        ],
        "calculated": [
            {
                "name": "A1",
                "label": "{{function}}",
                "function": "{{Q1}}+{{Q2}}"
            },
            {
                "name": "A2",
                "label": "{{function}}",
                "function": "{{Q1}}+{{Q3}}",
                "incorrect": true
            },
            {
                "name": "A3",
                "label": "{{function}}",
                "function": "{{Q1}}+{{Q4}}",
                "incorrect": true
            }
        ],
        "uniques": true
    },
    "algorithm": {
        "name": "calculateOperation",
        "template": "Cloze with drag &amp; drop"
    }
}</t>
  </si>
  <si>
    <t>&lt;p&gt;La casa de Irene tiene unas escaleras de {{T1}} cm de altura. La de su vecina mide {{Q1}} cm menos. ¿Cuál es la altura de estas escaleras? Arrastra la respuesta correcta.&lt;/p&gt;</t>
  </si>
  <si>
    <t>&lt;p&gt;Miden {{response}} cm.&lt;/p&gt;</t>
  </si>
  <si>
    <t>Q1 = min = 120; max = 170; step = 10
Q2 = min = 10; max = 50; step = 10
Q3 = min = 10; max = 50; step = 10
Q4 = min = 10; max = 50; step = 10</t>
  </si>
  <si>
    <t>T1 = {{Q1}}+{{Q2}}
A1 = {{Q2}}*
A2 = {{Q3}}
A3 = {{Q4}}</t>
  </si>
  <si>
    <t>&lt;p&gt;Tienes que restar las dos medidas.&lt;/p&gt;</t>
  </si>
  <si>
    <t>&lt;p&gt;Tienes que restar las dos medidas.&lt;/p&gt;&lt;p&gt;{{T1}} − {{Q1}} = {{Q2}} cm&lt;/p&gt;</t>
  </si>
  <si>
    <t>{
    "id": "M2-MyM-15a-I-2",
    "stimulus": "&lt;p&gt;La casa de Irene tiene unas escaleras de {{T1}} cm de altura. La de su vecina mide {{Q1}} cm menos. ¿Cuál es la altura de estas escaleras? Arrastra la respuesta correcta.&lt;/p&gt;",
    "template": "&lt;p&gt;Miden {{response}} cm.&lt;/p&gt;",
    "hint": "&lt;p&gt;Tienes que restar las dos medidas.&lt;/p&gt;",
    "feedback": "&lt;p&gt;Tienes que restar las dos medidas.&lt;/p&gt;&lt;p&gt;{{T1}} − {{Q1}} = {{Q2}} cm&lt;/p&gt;",
    "seed": {
        "parameters": [
            {
                "name": "Q1",
                "label": null,
                "min": 120,
                "max": 170,
                "step": 10
            },
            {
                "name": "Q2",
                "label": null,
                "min": 10,
                "max": 50,
                "step": 10
            },
            {
                "name": "Q3",
                "label": null,
                "min": 10,
                "max": 50,
                "step": 10
            },
            {
                "name": "Q4",
                "label": null,
                "min": 10,
                "max": 50,
                "step": 10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t>
  </si>
  <si>
    <t>&lt;p&gt;Como la cuerda de un globo medía {{T1}} cm, Nico le ha recortado {{Q1}} cm. ¿Cuánto mide ahora la cuerda del globo? Arrastra la respuesta correcta.&lt;/p&gt;</t>
  </si>
  <si>
    <t>Q1 = min = 60; max = 150; step = 10
Q2 = min = 10; max = 50; step = 10
Q3 = min = 10; max = 50; step = 10
Q4 = min = 10; max = 50; step = 10</t>
  </si>
  <si>
    <t>{
    "id": "M2-MyM-15a-I-3",
    "stimulus": "&lt;p&gt;Como la cuerda de un globo medía {{T1}} cm, Nico le ha recortado {{Q1}} cm. ¿Cuánto mide ahora la cuerda del globo? Arrastra la respuesta correcta.&lt;/p&gt;",
    "template": "&lt;p&gt;Mide {{response}} cm.&lt;/p&gt;",
    "hint": "&lt;p&gt;Tienes que restar las dos medidas.&lt;/p&gt;",
    "feedback": "&lt;p&gt;Tienes que restar las dos medidas.&lt;/p&gt;&lt;p&gt;{{T1}} − {{Q1}} = {{Q2}} cm&lt;/p&gt;",
    "seed": {
        "parameters": [
            {
                "name": "Q1",
                "label": null,
                "min": 60,
                "max": 150,
                "step": 10
            },
            {
                "name": "Q2",
                "label": null,
                "min": 10,
                "max": 50,
                "step": 10
            },
            {
                "name": "Q3",
                "label": null,
                "min": 10,
                "max": 50,
                "step": 10
            },
            {
                "name": "Q4",
                "label": null,
                "min": 10,
                "max": 50,
                "step": 10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t>
  </si>
  <si>
    <t>&lt;p&gt;En clase de Educación Física, Luis ha corrido {{Q1}} m. Sonia ha corrido {{Q2}} m más que él. ¿Cuánto ha corrido ella?&lt;/p&gt;</t>
  </si>
  <si>
    <t>&lt;p&gt;Ha corrido {{response}} {{A1}} m&lt;/p&gt;</t>
  </si>
  <si>
    <t>Q1 = min = 50; max = 80; step = 1
Q2 = min = 2; max = 20; step = 1</t>
  </si>
  <si>
    <t>A1 = {{Q1}}+{{Q2}})</t>
  </si>
  <si>
    <t>{
    "id": "M2-MyM-15a-E-1",
    "stimulus": "&lt;p&gt;En clase de Educación Física, Luis ha corrido {{Q1}} m. Sonia ha corrido {{Q2}} m más que él. ¿Cuánto ha corrido ella?&lt;/p&gt;",
    "template": "&lt;p&gt;Ha corrido {{response}} m.&lt;/p&gt;",
    "hint": "&lt;p&gt;Tienes que sumar las dos medidas.&lt;/p&gt;",
    "feedback": "&lt;p&gt;Tienes que sumar las dos medidas.&lt;/p&gt;&lt;p&gt;{{Q1}} + {{Q2}} = {{A1}} cm&lt;/p&gt;",
    "seed": {
        "parameters": [
            {
                "name": "Q1",
                "label": null,
                "min": 50,
                "max": 80,
                "step": 1
            },
            {
                "name": "Q2",
                "label": null,
                "min": 2,
                "max": 20,
                "step": 1
            }
        ],
        "calculated": [
            {
                "name": "A1",
                "label": "{{function}}",
                "function": "{{Q1}}+{{Q2}}"
            }
        ],
        "uniques": true
    },
    "algorithm": {
        "name": "calculateOperation",
        "params": {
            "method": "equivLiteral",
            "keyboard": "NUMERICAL"
        }
    }
}</t>
  </si>
  <si>
    <t>&lt;p&gt;Un agricultor ha rodeado su finca con {{T1}} m de vallado. Un compañero ha puesto en su terreno {{Q1}} m menos de vallas. ¿Cuánto mide su vallado?&lt;/p&gt;</t>
  </si>
  <si>
    <t>&lt;p&gt;El vallado del compañero mide {{response}} m.&lt;/p&gt;</t>
  </si>
  <si>
    <t>Q1 = min = 120; max = 170; step = 10
Q2 = min = 10; max = 50; step = 10</t>
  </si>
  <si>
    <t>T1 = {{Q1}}+{{Q2}})
A1 = {{Q2}}</t>
  </si>
  <si>
    <t>{
    "id": "M2-MyM-15a-E-2",
    "stimulus": "&lt;p&gt;Un agricultor ha rodeado su finca con {{T1}} m de vallado. Un compañero ha puesto en su terreno {{Q1}} m menos de vallas. ¿Cuánto mide su vallado?&lt;/p&gt;",
    "template": "&lt;p&gt;El vallado del compañero mide {{response}} m.&lt;/p&gt;",
    "hint": "&lt;p&gt;Tienes que restar las dos medidas.&lt;/p&gt;",
    "feedback": "&lt;p&gt;Tienes que restar las dos medidas.&lt;/p&gt;&lt;p&gt;{{T1}} − {{Q1}} = {{Q2}} cm&lt;/p&gt;",
    "seed": {
        "parameters": [
            {
                "name": "Q1",
                "label": null,
                "min": 120,
                "max": 170,
                "step": 10
            },
            {
                "name": "Q2",
                "label": null,
                "min": 10,
                "max": 50,
                "step": 10
            }
        ],
        "calculated": [
            {
                "name": "T1",
                "label": "{{function}}",
                "function": "{{Q1}}+{{Q2}}",
                "temp": true
            },
            {
                "name": "A1",
                "label": "{{function}}",
                "function": "{{Q2}}"
            }
        ],
        "uniques": true
    },
    "algorithm": {
        "name": "calculateOperation",
        "params": {
            "method": "equivLiteral",
            "keyboard": "NUMERICAL"
        }
    }
}</t>
  </si>
  <si>
    <t>&lt;p&gt;Cuando la melena de Beatriz llegó a medir {{T1}} cm, se lo cortó {{Q1}} cm. ¿Cuánto mide ahora su pelo?&lt;/p&gt;</t>
  </si>
  <si>
    <t>Q1 = min = 2; max = 10; step = 1
Q2 = min = 20; max = 30; step = 1</t>
  </si>
  <si>
    <t>{
    "id": "M2-MyM-15a-E-3",
    "stimulus": "&lt;p&gt;Cuando la melena de Beatriz llegó a medir {{T1}} cm, se lo cortó {{Q1}} cm. ¿Cuánto mide ahora su pelo?&lt;/p&gt;",
    "template": "&lt;p&gt;Mide {{response}} cm.&lt;/p&gt;",
    "hint": "&lt;p&gt;Tienes que restar las dos medidas.&lt;/p&gt;",
    "feedback": "&lt;p&gt;Tienes que restar las dos medidas.&lt;/p&gt;&lt;p&gt;{{T1}} − {{Q1}} = {{Q2}} cm&lt;/p&gt;",
    "seed": {
        "parameters": [
            {
                "name": "Q1",
                "label": null,
                "min": 2,
                "max": 10,
                "step": 1
            },
            {
                "name": "Q2",
                "label": null,
                "min": 20,
                "max": 30,
                "step": 1
            }
        ],
        "calculated": [
            {
                "name": "T1",
                "label": "{{function}}",
                "function": "{{Q1}}+{{Q2}}",
                "temp": true
            },
            {
                "name": "A1",
                "label": "{{function}}",
                "function": "{{Q2}}"
            }
        ],
        "uniques": true
    },
    "algorithm": {
        "name": "calculateOperation",
        "params": {
            "method": "equivLiteral",
            "keyboard": "NUMERICAL"
        }
    }
}</t>
  </si>
  <si>
    <t>M2-MyM-5a</t>
  </si>
  <si>
    <t>Conoce el valor de las monedas y billetes (de hasta 100 €) para la resolución de problemas</t>
  </si>
  <si>
    <t>&lt;p&gt;Selecciona el dinero total que hay a continuación:&lt;/p&gt;&lt;div style="display:flex; justify-content:center; flex-wrap:wrap;&gt;{{T1}} {{T2}}&lt;/div&gt;</t>
  </si>
  <si>
    <t>Q1=List=2,3,4,5
Q2=Min=2;Max=9;Step=1</t>
  </si>
  <si>
    <r>
      <rPr>
        <rFont val="Calibri"/>
        <sz val="12.0"/>
      </rPr>
      <t>T1 ='&lt;img src="</t>
    </r>
    <r>
      <rPr>
        <rFont val="Calibri"/>
        <color rgb="FF1155CC"/>
        <sz val="12.0"/>
        <u/>
      </rPr>
      <t>http://drive.google.com/uc?export=view&amp;id=M2-MyM-5a-10</t>
    </r>
    <r>
      <rPr>
        <rFont val="Calibri"/>
        <sz val="12.0"/>
      </rPr>
      <t>" width="100"&gt;'.repeat({{Q1}})
T2 ='&lt;img src="h</t>
    </r>
    <r>
      <rPr>
        <rFont val="Calibri"/>
        <color rgb="FF1155CC"/>
        <sz val="12.0"/>
        <u/>
      </rPr>
      <t>ttp://drive.google.com/uc?export=view&amp;id=M2-MyM-5a-3</t>
    </r>
    <r>
      <rPr>
        <rFont val="Calibri"/>
        <sz val="12.0"/>
      </rPr>
      <t>" width="100"&gt;'.repeat({{Q2}})
T3= {{Q1}}*10
T4= {{Q2}}*5
T31={{Q1}}*10+10
T41= {{Q2}}*5+5
T32={{Q1}}*10-10
T42= {{Q2}}*5-5
A1={{T3}} € y {{T4}} céntimos*
A2={{T31}} € y {{T41}} céntimos
A3={{T32}} € y {{T42}} céntimos</t>
    </r>
  </si>
  <si>
    <t>$$IMG=M2-MyM-5a-12</t>
  </si>
  <si>
    <t>&lt;p&gt;{{Q1}} billetes de 10 € = {{Q1}} × 10 = {{A1}} € y {{Q2}} monedas de 5 céntimos = {{Q2}} × 5 = {{A2}} céntimos, por tanto hay {{T3}} € y {{T4}} céntimos.&lt;/p&gt;</t>
  </si>
  <si>
    <t>{
    "id": "M2-MyM-5a-I-1",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10 € = {{Q1}} × 10 = {{T3}} €, y {{Q2}} monedas de 5 cts. = {{Q2}} × 5 = {{T4}} cts. Por tanto hay {{T3}} € y {{T4}} cts.&lt;/p&gt;",
    "seed": {
        "parameters": [
            {
                "name": "Q1",
                "label": null,
                "list": [
                    2,
                    3,
                    4,
                    5
                ]
            },
            {
                "name": "Q2",
                "label": null,
                "min": 2,
                "max": 9,
                "step": 1
            }
        ],
        "calculated": [
            {
                "name": "T1",
                "label": "{{function}}",
                "function": "'&lt;img src=\"https://blueberry-assets.oneclick.es/M2_MyM_5a_10.png\" width=\"130\"&gt;'.repeat({{Q1}}+1)",
                "temp": true
            },
            {
                "name": "T2",
                "label": "{{function}}",
                "function": "'&lt;img src=\"https://blueberry-assets.oneclick.es/M2_MyM_5a_3.png\" width=\"100\"&gt;'.repeat({{Q2}}+1)",
                "temp": true
            },
            {
                "name": "T3",
                "label": "{{function}}",
                "function": "{{Q1}}*10",
                "temp": true
            },
            {
                "name": "T4",
                "label": "{{function}}",
                "function": "{{Q2}}*5",
                "temp": true
            },
            {
                "name": "T31",
                "label": "{{function}}",
                "function": "{{Q1}}*10+10",
                "temp": true
            },
            {
                "name": "T41",
                "label": "{{function}}",
                "function": "{{Q2}}*5+5",
                "temp": true
            },
            {
                "name": "T32",
                "label": "{{function}}",
                "function": "{{Q1}}*10-10",
                "temp": true
            },
            {
                "name": "T42",
                "label": "{{function}}",
                "function": "{{Q2}}*5-5",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t>
  </si>
  <si>
    <t>Q1=List=2,3,4,5
Q2=List=2,3,4</t>
  </si>
  <si>
    <r>
      <rPr>
        <rFont val="Calibri"/>
        <sz val="12.0"/>
      </rPr>
      <t>T1 ='&lt;img src="http://drive.google.com/uc?export=view&amp;id=M2-MyM-5a-10" width="100"&gt;'.repeat({{Q1}})
T2 ='&lt;img src="h</t>
    </r>
    <r>
      <rPr>
        <rFont val="Calibri"/>
        <color rgb="FF1155CC"/>
        <sz val="12.0"/>
        <u/>
      </rPr>
      <t>ttp://drive.google.com/uc?export=view&amp;id=M2-MyM-5a-5</t>
    </r>
    <r>
      <rPr>
        <rFont val="Calibri"/>
        <sz val="12.0"/>
      </rPr>
      <t>" width="100"&gt;'.repeat({{Q2}})
T3= {{Q1}}*100
T4= {{Q2}}*5
T31={{Q1}}*100+100
T41= {{Q2}}*5+5
T31={{Q1}}*100-100
T41= {{Q2}}*5-5
A1={{T3}} € y {{T4}} céntimos*
A2={{T31}} € y {{T41}} céntimos
A3={{T32}} € y {{T42}} céntimos</t>
    </r>
  </si>
  <si>
    <t>&lt;p&gt;{{Q1}} billetes de 5 € = {{Q1}} × 5 = {{A1}} € y {{Q2}} monedas de 20 céntimos = {{Q2}} × 20 = {{A2}} céntimos, por tanto hay {{T3}} € y {{T4}} céntimos.&lt;/p&gt;</t>
  </si>
  <si>
    <t>{"id":"M2-MyM-5a-I-2","stimulus":"&lt;p&gt;Selecciona el dinero total que hay a continuación:&lt;/p&gt;&lt;div style=\"display:flex; flex-wrap:wrap;&gt;{{T1}}&lt;/div&gt;&lt;div style=\"display:flex; flex-wrap:wrap;&gt;{{T2}}&lt;/div&gt;","hint":"&lt;div style=\"display:flex; justify-content:center;\"&gt;&lt;img src=\"https://blueberry-assets.oneclick.es/M2_MyM_5a_23.png\" width=\"300\"&gt;&lt;/img&gt;&lt;/div&gt;","feedback":"&lt;p&gt;{{Q1}} billetes de 100 € = {{Q1}} × 100 = {{T3}} €, y {{Q2}} monedas de 20 cts. = {{Q2}} × 20 = {{T4}} cts. Por tanto hay {{T3}} € y {{T4}} cts.&lt;/p&gt;","seed":{"parameters":[{"name":"Q1","label":null,"list":[2,3,4,5]},{"name":"Q2","label":null,"list":[2,3,4]}],"calculated":[{"name":"T1","label":"{{function}}","function":"'&lt;img src=\"https://blueberry-assets.oneclick.es/M2_MyM_5a_26.png\" width=\"130\"&gt;'.repeat({{Q1}}+1)","temp":true},{"name":"T2","label":"{{function}}","function":"'&lt;img src=\"https://blueberry-assets.oneclick.es/M2_MyM_5a_5.png\" width=\"100\"&gt;'.repeat({{Q2}}+1)","temp":true},{"name":"T3","label":"{{function}}","function":"{{Q1}}*100","temp":true},{"name":"T4","label":"{{function}}","function":"{{Q2}}*20","temp":true},{"name":"T31","label":"{{function}}","function":"{{Q1}}*100+100","temp":true},{"name":"T41","label":"{{function}}","function":"{{Q2}}*20+20","temp":true},{"name":"T32","label":"{{function}}","function":"{{Q1}}*100-100","temp":true},{"name":"T42","label":"{{function}}","function":"{{Q2}}*20-20","temp":true},{"name":"A1","label":"{{function}}","function":"{{T3}} € y {{T4}} cts."},{"name":"A2","label":"{{function}}","function":"{{T31}} € y {{T41}} cts.","incorrect":true},{"name":"A3","label":"{{function}}","function":"{{T32}} € y {{T42}} cts.","incorrect":true}],"uniques":true},"algorithm":{"name":"trueFalse","template":"Multiple choice – standard","params":{"countCorrect":1,"countIncorrect":2,"showCheckIcon":false,
            "columns": 3}}}</t>
  </si>
  <si>
    <t>Q1=List=2,3,4,5
Q2=Min=2; Max=30; Step=1</t>
  </si>
  <si>
    <t>T1 ='&lt;img src="http://drive.google.com/uc?export=view&amp;id=M2-MyM-5a-12" width="100"&gt;'.repeat({{Q1}})
T2 ='&lt;img src="http://drive.google.com/uc?export=view&amp;id=M2-MyM-5a-2" width="100"&gt;'.repeat({{Q2}})
T3= {{Q1}}*20
T4= {{Q2}}*2
T31={{Q1}}*20+20
T41= {{Q2}}*2+2
T32={{Q1}}*20-20
T42= {{Q2}}*2-2
A1={{T3}} € y {{T4}} céntimos*
A2={{T31}} € y {{T41}} céntimos
A3={{T32}} € y {{T42}} céntimos</t>
  </si>
  <si>
    <t>&lt;p&gt;{{Q1}} billetes de 10 € = {{Q1}} × 10 = {{A1}} € y {{Q2}} monedas de 2 céntimos = {{Q2}} × 2 = {{A2}} céntimos, por tanto hay {{T3}} € y {{T4}} céntimos.&lt;/p&gt;</t>
  </si>
  <si>
    <t>{
    "id": "M2-MyM-5a-I-3",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20 € = {{Q1}} × 20 = {{T3}} €, y {{Q2}} monedas de 2 cts. = {{Q2}} × 2 = {{T4}} cts. Por tanto hay {{T3}} € y {{T4}} cts.&lt;/p&gt;",
    "seed": {
        "parameters": [
            {
                "name": "Q1",
                "label": null,
                "list": [
                    2,
                    3,
                    4,
                    5
                ]
            },
            {
                "name": "Q2",
                "label": null,
                "min": 2,
                "max": 30,
                "step": 1
            }
        ],
        "calculated": [
            {
                "name": "T1",
                "label": "{{function}}",
                "function": "'&lt;img src=\"https://blueberry-assets.oneclick.es/M2_MyM_5a_11.png\" width=\"130\"&gt;'.repeat({{Q1}}+1)",
                "temp": true
            },
            {
                "name": "T2",
                "label": "{{function}}",
                "function": "'&lt;img src=\"https://blueberry-assets.oneclick.es/M2_MyM_5a_2.png\" width=\"100\"&gt;'.repeat({{Q2}}+1)",
                "temp": true
            },
            {
                "name": "T3",
                "label": "{{function}}",
                "function": "{{Q1}}*20",
                "temp": true
            },
            {
                "name": "T4",
                "label": "{{function}}",
                "function": "{{Q2}}*2",
                "temp": true
            },
            {
                "name": "T31",
                "label": "{{function}}",
                "function": "{{Q1}}*20+20",
                "temp": true
            },
            {
                "name": "T41",
                "label": "{{function}}",
                "function": "{{Q2}}*2+2",
                "temp": true
            },
            {
                "name": "T32",
                "label": "{{function}}",
                "function": "{{Q1}}*20-20",
                "temp": true
            },
            {
                "name": "T42",
                "label": "{{function}}",
                "function": "{{Q2}}*2-2",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t>
  </si>
  <si>
    <t>{
    "id": "M2-MyM-5a-I-4",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50 € = {{Q1}} × 50 = {{T3}} €, y {{Q2}} monedas de 2 cts. = {{Q2}} × 2 = {{T4}} cts. Por tanto hay {{T3}} € y {{T4}} cts.&lt;/p&gt;",
    "seed": {
        "parameters": [
            {
                "name": "Q1",
                "label": null,
                "list": [
                    2,
                    3,
                    4,
                    5
                ]
            },
            {
                "name": "Q2",
                "label": null,
                "min": 2,
                "max": 30,
                "step": 1
            }
        ],
        "calculated": [
            {
                "name": "T1",
                "label": "{{function}}",
                "function": "'&lt;img src=\"https://blueberry-assets.oneclick.es/M2_MyM_5a_25.png\" width=\"130\"&gt;'.repeat({{Q1}}+1)",
                "temp": true
            },
            {
                "name": "T2",
                "label": "{{function}}",
                "function": "'&lt;img src=\"https://blueberry-assets.oneclick.es/M2_MyM_5a_2.png\" width=\"100\"&gt;'.repeat({{Q2}}+1)",
                "temp": true
            },
            {
                "name": "T3",
                "label": "{{function}}",
                "function": "{{Q1}}*50",
                "temp": true
            },
            {
                "name": "T4",
                "label": "{{function}}",
                "function": "{{Q2}}*2",
                "temp": true
            },
            {
                "name": "T31",
                "label": "{{function}}",
                "function": "{{Q1}}*50+50",
                "temp": true
            },
            {
                "name": "T41",
                "label": "{{function}}",
                "function": "{{Q2}}*2+2",
                "temp": true
            },
            {
                "name": "T32",
                "label": "{{function}}",
                "function": "{{Q1}}*50-50",
                "temp": true
            },
            {
                "name": "T42",
                "label": "{{function}}",
                "function": "{{Q2}}*2-2",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t>
  </si>
  <si>
    <t>&lt;p&gt;Escribe cuántos euros y cuántos céntimos hay en total.&lt;/p&gt;&lt;div style="display:flex; justify-content:center; flex-wrap:wrap;&gt;{{T1}} {{T2}}&lt;/div&gt;</t>
  </si>
  <si>
    <t>En total hay {{A1}} € y {{A2}} céntimos.</t>
  </si>
  <si>
    <t>Q1=List=1,2,3,4
Q2=Min=1;Max=9;Step=1</t>
  </si>
  <si>
    <r>
      <rPr>
        <rFont val="Calibri"/>
        <sz val="12.0"/>
      </rPr>
      <t>T1 ='&lt;img src="http://drive.google.com/uc?export=view&amp;id=M2-MyM-5a-12" width="100"&gt;'.repeat({{Q1}})
T2 ='&lt;img src="h</t>
    </r>
    <r>
      <rPr>
        <rFont val="Calibri"/>
        <color rgb="FF1155CC"/>
        <sz val="12.0"/>
        <u/>
      </rPr>
      <t>ttp://drive.google.com/uc?export=view&amp;id=M2-MyM-5a-4</t>
    </r>
    <r>
      <rPr>
        <rFont val="Calibri"/>
        <sz val="12.0"/>
      </rPr>
      <t>" width="100"&gt;'.repeat({{Q2}})
A1= {{Q1}}*20
A2= {{Q2}}*10</t>
    </r>
  </si>
  <si>
    <t>&lt;p&gt;{{Q1}} billetes de 20 € = {{Q1}} × 20 = {{A1}} € y {{Q2}} monedas de 10 céntimos = {{Q2}} × 10 = {{A2}} céntimos, por tanto hay {{A1}} € y {{A2}} céntimos.&lt;/p&gt;</t>
  </si>
  <si>
    <t>{
    "id": "M2-MyM-5a-E-1",
    "stimulus": "&lt;p&gt;Escribe cuántos euros y cuántos céntimos hay en total.&lt;/p&gt;&lt;div style=\"display:flex; flex-wrap:wrap;&gt;{{T1}}&lt;div style=\"display:flex; flex-wrap:wrap;&gt;{{T2}}&lt;/div&gt;",
    "template": "En total hay {{response}} € y {{response}} cts.",
    "hint": "&lt;div style=\"display:flex; justify-content:center;\"&gt;&lt;img src=\"https://blueberry-assets.oneclick.es/M2_MyM_5a_23.png\" width=\"300\"&gt;&lt;/img&gt;&lt;/div&gt;",
    "feedback": "&lt;p&gt;{{Q1}} billetes de 20 € = {{Q1}} × 20 = {{A1}} €, y {{Q2}} monedas de 10 cts. = {{Q2}} × 10 = {{A2}} cts. Por tanto hay {{A1}} € y {{A2}} cts.&lt;/p&gt;",
    "seed": {
        "parameters": [
            {
                "name": "Q1",
                "label": null,
                "list": [
                    2,
                    3,
                    4
                ]
            },
            {
                "name": "Q2",
                "label": null,
                "min": 2,
                "max": 9,
                "step": 1
            }
        ],
        "calculated": [
            {
                "name": "T1",
                "label": "{{function}}",
                "function": "'&lt;img src=\"https://blueberry-assets.oneclick.es/M2_MyM_5a_11.png\" width=\"130\"&gt;'.repeat({{Q1}}+1)",
                "temp": true
            },
            {
                "name": "T2",
                "label": "{{function}}",
                "function": "'&lt;img src=\"https://blueberry-assets.oneclick.es/M2_MyM_5a_4.png\" width=\"100\"&gt;'.repeat({{Q2}}+1)",
                "temp": true
            },
            {
                "name": "A1",
                "label": "{{function}}",
                "function": "{{Q1}}*20"
            },
            {
                "name": "A2",
                "label": "{{function}}",
                "function": "{{Q2}}*10"
            }
        ],
        "uniques": true
    },
    "algorithm": {
        "name": "calculateOperation",
        "params": {
            "method": "equivLiteral",
            "keyboard": "NUMERICAL"
        }
    }
}</t>
  </si>
  <si>
    <t>&lt;p&gt;Para pagar su nuevo sofá, {{Q10}} ha utilizado estos billetes y monedas. Escribe cuántos euros y cuántos céntimos ha costado la compra.&lt;/p&gt;&lt;div style="display:flex; justify-content:center; flex-wrap:wrap;&gt;{{T1}} {{T2}}&lt;/div&gt;</t>
  </si>
  <si>
    <t>{{Q1}} ha gastado {{A1}} € y {{A2}} céntimos.</t>
  </si>
  <si>
    <t>Q10= List=Emilia, Juan, Pedro,Matías, Pablo, Noelia
Q1=List=1,2,3,4,5,6
Q2=List=1,2,3,4</t>
  </si>
  <si>
    <r>
      <rPr>
        <rFont val="Calibri"/>
        <sz val="12.0"/>
      </rPr>
      <t>T1 ='&lt;img src="http://drive.google.com/uc?export=view&amp;id=M2-MyM-5a-11" width="100"&gt;'.repeat({{Q1}})
T2 ='&lt;img src="h</t>
    </r>
    <r>
      <rPr>
        <rFont val="Calibri"/>
        <color rgb="FF1155CC"/>
        <sz val="12.0"/>
        <u/>
      </rPr>
      <t>ttp://drive.google.com/uc?export=view&amp;id=M2-MyM-5a-4</t>
    </r>
    <r>
      <rPr>
        <rFont val="Calibri"/>
        <sz val="12.0"/>
      </rPr>
      <t>" width="100"&gt;'.repeat({{Q2}})
A1= {{Q1}}*10
A2= {{Q2}}*20</t>
    </r>
  </si>
  <si>
    <t>&lt;p&gt;{{Q1}} billetes de 10 € = {{Q1}} × 10 = {{A1}} € y {{Q2}} monedas de 20 céntimos = {{Q2}} × 20 = {{A2}} céntimos, por tanto hay {{A1}} € y {{A2}} céntimos.&lt;/p&gt;</t>
  </si>
  <si>
    <t>{
    "id": "M2-MyM-5a-A-1",
    "stimulus": "&lt;p&gt;Para pagar su nuevo sofá, {{Q10}} ha utilizado estos billetes y monedas. Escribe cuántos euros y cuántos céntimos ha costado la compra.&lt;/p&gt;&lt;div style=\"display:flex; flex-wrap:wrap;&gt;{{T1}}&lt;/div&gt;&lt;div style=\"display:flex; flex-wrap:wrap;&gt;{{T2}}&lt;/div&gt;",
    "template": "{{Q10}} ha gastado {{response}} € y {{response}} cts.",
    "hint": "&lt;div style=\"display:flex; justify-content:center;\"&gt;&lt;img src=\"https://blueberry-assets.oneclick.es/M2_MyM_5a_23.png\" width=\"300\"&gt;&lt;/img&gt;&lt;/div&gt;",
    "feedback": "&lt;p&gt;{{Q1}} billetes de 10 € = {{Q1}} × 10 = {{A1}} €, y {{Q2}} monedas de 20 cts. = {{Q2}} × 20 = {{A2}} cts. Por tanto hay {{A1}} € y {{A2}} cts.&lt;/p&gt;",
    "seed": {
        "parameters": [
            {
                "name": "Q10",
                "label": null,
                "list": [
                    "Emilia",
                    "Juan",
                    "Pedro",
                    "Matías",
                    "Pablo",
                    "Noelia"
                ]
            },
            {
                "name": "Q1",
                "label": null,
                "list": [
                    2,
                    3,
                    4,
                    5,
                    6
                ]
            },
            {
                "name": "Q2",
                "label": null,
                "list": [
                    2,
                    3,
                    4
                ]
            }
        ],
        "calculated": [
            {
                "name": "T1",
                "label": "{{function}}",
                "function": "'&lt;img src=\"https://blueberry-assets.oneclick.es/M2_MyM_5a_26.png\" width=\"130\"&gt;'.repeat({{Q1}}+1)",
                "temp": true
            },
            {
                "name": "T2",
                "label": "{{function}}",
                "function": "'&lt;img src=\"https://blueberry-assets.oneclick.es/M2_MyM_5a_5.png\" width=\"100\"&gt;'.repeat({{Q2}}+1)",
                "temp": true
            },
            {
                "name": "A1",
                "label": "{{function}}",
                "function": "{{Q1}}*100"
            },
            {
                "name": "A2",
                "label": "{{function}}",
                "function": "{{Q2}}*20"
            }
        ],
        "uniques": true
    },
    "algorithm": {
        "name": "calculateOperation",
        "params": {
            "method": "equivLiteral",
            "keyboard": "NUMERICAL"
        }
    }
}</t>
  </si>
  <si>
    <t>&lt;p&gt;{{Q10}} ha vaciado su monedero y tiene estas monedas y billetes. ¿Cuánto dinero tiene {{Q10}} en su monedero?&lt;/p&gt;&lt;div style="display:flex; justify-content:center; flex-wrap:wrap;&gt;{{T1}} {{T2}}&lt;/div&gt;</t>
  </si>
  <si>
    <t>{{Q1}} tiene {{A1}} € y {{A2}} céntimos.</t>
  </si>
  <si>
    <t>Q10= List=Emilia, Juan, Pedro,Matías, Pablo, Noelia
Q1=List=1,2,3,4,5,6
Q2=Min=1;Max=9;Step=1</t>
  </si>
  <si>
    <r>
      <rPr>
        <rFont val="Calibri"/>
        <sz val="12.0"/>
      </rPr>
      <t>T1 ='&lt;img src="http://drive.google.com/uc?export=view&amp;id=M2-MyM-5a-10" width="100"&gt;'.repeat({{Q1}})
T2 ='&lt;img src="h</t>
    </r>
    <r>
      <rPr>
        <rFont val="Calibri"/>
        <color rgb="FF1155CC"/>
        <sz val="12.0"/>
        <u/>
      </rPr>
      <t>ttp://drive.google.com/uc?export=view&amp;id=M2-MyM-5a-3</t>
    </r>
    <r>
      <rPr>
        <rFont val="Calibri"/>
        <sz val="12.0"/>
      </rPr>
      <t>" width="100"&gt;'.repeat({{Q2}})
A1= {{Q1}}*5
A2= {{Q2}}*5</t>
    </r>
  </si>
  <si>
    <t>&lt;p&gt;{{Q1}} billetes de 5 € = {{Q1}} × 5 = {{A1}} € y {{Q2}} monedas de 5 céntimos = {{Q2}} × 5 = {{A2}} céntimos, por tanto hay {{A1}} € y {{A2}} céntimos.&lt;/p&gt;</t>
  </si>
  <si>
    <t>{
    "id": "M2-MyM-5a-A-2",
    "stimulus": "&lt;p&gt;{{Q10}} ha vaciado su monedero y tiene estas monedas y billetes. ¿Cuánto dinero tiene {{Q10}} en su monedero?&lt;/p&gt;&lt;div style=\"display:flex; flex-wrap:wrap;&gt;{{T1}}&lt;/div&gt;&lt;div style=\"display:flex; flex-wrap:wrap;&gt; {{T2}}&lt;/div&gt;",
    "template": "{{Q10}} tiene {{response}} € y {{response}} cts.",
    "hint": "&lt;div style=\"display:flex; justify-content:center;\"&gt;&lt;img src=\"https://blueberry-assets.oneclick.es/M2_MyM_5a_23.png\" width=\"300\"&gt;&lt;/img&gt;&lt;/div&gt;",
    "feedback": "&lt;p&gt;{{Q1}} billetes de 5 € = {{Q1}} × 5 = {{A1}} €, y {{Q2}} monedas de 5 cts. = {{Q2}} × 5 = {{A2}} cts. Por tanto hay {{A1}} € y {{A2}} cts.&lt;/p&gt;",
    "seed": {
        "parameters": [
            {
                "name": "Q10",
                "label": null,
                "list": [
                    "Emilia",
                    "Juan",
                    "Pedro",
                    "Matías",
                    "Pablo",
                    "Noelia"
                ]
            },
            {
                "name": "Q1",
                "label": null,
                "list": [
                    2,
                    3,
                    4,
                    5,
                    6
                ]
            },
            {
                "name": "Q2",
                "label": null,
                "min": 2,
                "max": 9,
                "step": 1
            }
        ],
        "calculated": [
            {
                "name": "T1",
                "label": "{{function}}",
                "function": "'&lt;img src=\"https://blueberry-assets.oneclick.es/M2_MyM_5a_9.png\" width=\"130\"&gt;'.repeat({{Q1}}+1)",
                "temp": true
            },
            {
                "name": "T2",
                "label": "{{function}}",
                "function": "'&lt;img src=\"https://blueberry-assets.oneclick.es/M2_MyM_5a_3.png\" width=\"100\"&gt;'.repeat({{Q2}}+1)",
                "temp": true
            },
            {
                "name": "A1",
                "label": "{{function}}",
                "function": "{{Q1}}*5"
            },
            {
                "name": "A2",
                "label": "{{function}}",
                "function": "{{Q2}}*5"
            }
        ],
        "uniques": true
    },
    "algorithm": {
        "name": "calculateOperation",
        "params": {
            "method": "equivLiteral",
            "keyboard": "NUMERICAL"
        }
    }
}</t>
  </si>
  <si>
    <t>&lt;p&gt;¿Cuánto dinero tiene {{Q10}} ahorrado?&lt;/p&gt;&lt;div style="display:flex; justify-content:center; flex-wrap:wrap;&gt;{{T1}} {{T2}}&lt;/div&gt;</t>
  </si>
  <si>
    <t xml:space="preserve">{{Q1}} tiene {{A1}} € y {{A2}} céntimos. </t>
  </si>
  <si>
    <t xml:space="preserve">Sí </t>
  </si>
  <si>
    <t>Q10= List=Felipe, Carlos, Pedro,Matías, Pablo, Noelia
Q1=List=1,2,3,4
Q2=Min=1;Max=45;Step=1</t>
  </si>
  <si>
    <r>
      <rPr>
        <rFont val="Calibri"/>
        <sz val="12.0"/>
      </rPr>
      <t>T1 ='&lt;img src="http://drive.google.com/uc?export=view&amp;id=M2-MyM-5a-12" width="100"&gt;'.repeat({{Q1}})
T2 ='&lt;img src="h</t>
    </r>
    <r>
      <rPr>
        <rFont val="Calibri"/>
        <color rgb="FF1155CC"/>
        <sz val="12.0"/>
        <u/>
      </rPr>
      <t>ttp://drive.google.com/uc?export=view&amp;id=M2-MyM-5a-2</t>
    </r>
    <r>
      <rPr>
        <rFont val="Calibri"/>
        <sz val="12.0"/>
      </rPr>
      <t>" width="100"&gt;'.repeat({{Q2}})
A1= {{Q1}}*20
A2= {{Q2}}*2</t>
    </r>
  </si>
  <si>
    <t>&lt;p&gt;{{Q1}} billetes de 20 € = {{Q1}} × 5 = {{A1}} € y {{Q2}} monedas de 2 céntimos = {{Q2}} × 2 = {{A2}} céntimos, por tanto hay {{A1}} € y {{A2}} céntimos.&lt;/p&gt;</t>
  </si>
  <si>
    <t>{"id":"M2-MyM-5a-A-3","stimulus":"&lt;p&gt;¿Cuánto dinero tiene {{Q10}} ahorrado?&lt;/p&gt;&lt;div style=\"display:flex; flex-wrap:wrap;&gt;{{T1}}&lt;/div&gt;&lt;div style=\"display:flex; flex-wrap:wrap;&gt;{{T2}}&lt;/div&gt;","template":"{{Q10}} tiene {{response}} € y {{response}} cts.","hint":"&lt;div style=\"display:flex; justify-content:center;\"&gt;&lt;img src=\"https://blueberry-assets.oneclick.es/M2_MyM_5a_23.png\" width=\"300\"&gt;&lt;/img&gt;&lt;/div&gt;","feedback":"&lt;p&gt;{{Q1}} billetes de 20 € = {{Q1}} × 20 = {{A1}} €, y {{Q2}} monedas de 2 cts. = {{Q2}} × 2 = {{A2}} cts. Por tanto hay {{A1}} € y {{A2}} cts.&lt;/p&gt;","seed":{"parameters":[{"name":"Q10","label":null,"list":["Felipe","Carlos","Pedro","Matías","Pablo","Noelia"]},{"name":"Q1","label":null,"list":[2,3,4]},{"name":"Q2","label":null,"min":2,"max":45,"step":1}],"calculated":[{"name":"T1","label":"{{function}}","function":"'&lt;img src=\"https://blueberry-assets.oneclick.es/M2_MyM_5a_25.png\" width=\"130\"&gt;'.repeat({{Q1}}+1)","temp":true},{"name":"T2","label":"{{function}}","function":"'&lt;img src=\"https://blueberry-assets.oneclick.es/M2_MyM_5a_2.png\" width=\"100\"&gt;'.repeat({{Q2}}+1)","temp":true},{"name":"A1","label":"{{function}}","function":"{{Q1}}*50"},{"name":"A2","label":"{{function}}","function":"{{Q2}}*2"}],"uniques":true},"algorithm":{"name":"calculateOperation","params":{"method":"equivLiteral","keyboard":"NUMERICAL"}}}</t>
  </si>
  <si>
    <t>M2-MyM-5b</t>
  </si>
  <si>
    <t>Calcula los billetes y monedas (de hasta 100 €) que necesita para reunir una cantidad de dinero</t>
  </si>
  <si>
    <t>La entrada a un concierto cuesta {{T1}} € y {{Q3}} céntimos. Señala cuál de estas opciones sirve para comprarlo.
{{Q1}} billetes de {{Q2}} € y {{Q3}} céntimos.*
{{Q4}} billetes de {{Q5}} € y {{Q31}} céntimos.
{{Q4}} billetes de {{Q5}} € y 50 céntimos.
{{Q1}} billetes de {{Q2}} €.</t>
  </si>
  <si>
    <t>Q1=List=2,3,4
Q2= List=50,100
Q3= List=10,20,30,40
Q31= List=10,20,30,40
Q4= List=2,3,4
Q5= List=20,50,100</t>
  </si>
  <si>
    <t>T1= {{Q1}}*{{Q2}}
A1={{Q1}} billetes de {{Q2}} € y {{Q3}} céntimos.#*
A2={{Q4}} billetes de {{Q5}} € y {{Q31}} céntimos.#
A3={{Q4}} billetes de {{Q5}} € y 50 céntimos.#
A4={{Q1}} billetes de {{Q2}} €.#</t>
  </si>
  <si>
    <t>M2-MyM-5a-13</t>
  </si>
  <si>
    <t>&lt;p&gt;Suma los valores de los billetes y luego los valores de los céntimos.&lt;/p&gt;</t>
  </si>
  <si>
    <t>{
    "id": "M2-MyM-5b-I-1",
    "stimulus": "&lt;p&gt;La entrada a un concierto cuesta {{T1}} € y {{Q3}} cts. Selecciona cuál de estas opciones sirve para comprarla.&lt;/p&gt;",
    "hint": "&lt;div style=\"display:flex; justify-content:center;\"&gt;&lt;img src=\"https://blueberry-assets.oneclick.es/M2_MyM_5a_23.png\" width=\"300\"&gt;&lt;/img&gt;&lt;/div&gt;",
    "feedback": "&lt;p&gt;Suma los valores de los billetes y luego los valores de los cts.&lt;/p&gt;",
    "seed": {
        "parameters": [
            {
                "name": "Q1",
                "label": null,
                "list": [
                    2,
                    3
                ]
            },
            {
                "name": "Q2",
                "label": null,
                "list": [
                    50,
                    100
                ]
            },
            {
                "name": "Q3",
                "label": null,
                "list": [
                    10,
                    20,
                    30,
                    40
                ]
            },
            {
                "name": "Q31",
                "label": null,
                "list": [
                    10,
                    20,
                    30,
                    40
                ]
            },
            {
                "name": "Q4",
                "label": null,
                "list": [
                    2,
                    3,
                    4
                ]
            },
            {
                "name": "Q5",
                "label": null,
                "list": [
                    20,
                    50,
                    100
                ]
            }
        ],
        "calculated": [
            {
                "name": "T1",
                "label": "{{function}}",
                "function": "{{Q1}}*{{Q2}}",
                "temp": true
            },
            {
                "name": "A1",
                "label": "{{Q1}} billetes de {{Q2}} € y {{Q3}} cts.",
                "function": ""
            },
            {
                "name": "A2",
                "label": "{{Q4}} billetes de {{Q5}} € y {{Q31}} cts.",
                "function": "",
                "incorrect": true
            },
            {
                "name": "A3",
                "label": "{{Q4}} billetes de {{Q5}} € y 50 cts.",
                "function": "",
                "incorrect": true
            },
            {
                "name": "A4",
                "label": "{{Q1}} billetes de {{Q2}} €.",
                "function": "",
                "incorrect": true
            }
        ],
        "uniques": true
    },
    "algorithm": {
        "name": "trueFalse",
        "template": "Multiple choice – standard",
        "params": {
            "countCorrect": 1,
            "countIncorrect": 2,
            "showCheckIcon": false,
            "columns": 3
        }
    }
}</t>
  </si>
  <si>
    <t xml:space="preserve">¿Cuántos billetes de {{Q1}} € hacen falta para pagar un juguete que cuesta {{T1}} €? </t>
  </si>
  <si>
    <t xml:space="preserve">Hacen falta {{A1}} billetes de {{Q1}} €. </t>
  </si>
  <si>
    <t>Q1= List=10,20,50
Q2= List=2,3,4,5</t>
  </si>
  <si>
    <t>T1= {{Q1}}*{{Q2}} 
A1= {{Q2}}</t>
  </si>
  <si>
    <t>&lt;p&gt;Cuenta las veces que hay que sumar {{Q1}} hasta obtener {{T1}}.&lt;/p&gt;</t>
  </si>
  <si>
    <t>{"id":"M2-MyM-5b-E-1","stimulus":"&lt;p&gt;¿Cuántos billetes de {{Q1}} € hacen falta para pagar un juguete que cuesta {{T1}} €?&lt;/p&gt;","feedback":"&lt;p&gt;Cuenta las veces que hay que sumar {{Q1}} hasta obtener {{T1}}.&lt;/p&gt;","hint":"&lt;div style=\"display:flex; justify-content:center;\"&gt;&lt;img src=\"https://blueberry-assets.oneclick.es/M2_MyM_5a_23.png\" width=\"300\"&gt;&lt;/img&gt;&lt;/div&gt;","template":"&lt;p&gt;Hacen falta {{response}} billetes de {{Q1}} €.&lt;/p&gt;","seed":{"parameters":[{"name":"Q1","label":null,"list":[10,20,50]},{"name":"Q2","label":null,"list":[2,3,4,5]}],"calculated":[{"name":"T1","label":"{{function}}","function":"{{Q1}}*{{Q2}}","temp":true},{"name":"A1","label":"{{function}}","function":"{{Q2}}"}],"uniques":true},"algorithm":{"name":"calculateOperation","params":{"method":"equivLiteral","keyboard":"NUMERICAL"}}}</t>
  </si>
  <si>
    <t>José quiere comprar un televisor que cuesta {{T1}} €. ¿Cuántos billetes de {{Q1}} € necesita?</t>
  </si>
  <si>
    <t>José necesita {{A1}} billetes de {{Q1}} €.</t>
  </si>
  <si>
    <t xml:space="preserve">Q1= List =50,100
Q2= List=2,3,4,5
</t>
  </si>
  <si>
    <t>{"id":"M2-MyM-5b-A-1","stimulus":"&lt;p&gt;José quiere comprar un televisor que cuesta {{T1}} €. ¿Cuántos billetes de {{Q1}} € necesita?&lt;/p&gt;","feedback":"&lt;p&gt;Cuenta las veces que hay que sumar {{Q1}} hasta obtener {{T1}}.&lt;/p&gt;","hint":"&lt;div style=\"display:flex; justify-content:center;\"&gt;&lt;img src=\"https://blueberry-assets.oneclick.es/M2_MyM_5a_23.png\" width=\"300\"&gt;&lt;/img&gt;&lt;/div&gt;","template":"&lt;p&gt;José necesita {{response}} billetes de {{Q1}} €.&lt;/p&gt;","seed":{"parameters":[{"name":"Q1","label":null,"list":[50,100]},{"name":"Q2","label":null,"list":[2,3,4,5]}],"calculated":[{"name":"T1","label":"{{function}}","function":"{{Q1}}*{{Q2}}","temp":true},{"name":"A1","label":"{{function}}","function":"{{Q2}}"}],"uniques":true},"algorithm":{"name":"calculateOperation","params":{"method":"equivLiteral","keyboard":"NUMERICAL"}}}</t>
  </si>
  <si>
    <t xml:space="preserve">Julieta va a comprar un videojuego por {{T1}} €. ¿Cuántos billetes de {{Q1}} € necesita? </t>
  </si>
  <si>
    <t>Julieta necesita {{A1}} billetes.</t>
  </si>
  <si>
    <t xml:space="preserve">Q1= List =5,10,20,50
Q2= Min = 2; Max = 5; Step = 1
</t>
  </si>
  <si>
    <t>{"id":"M2-MyM-5b-A-2","stimulus":"&lt;p&gt;Julieta va a comprar un videojuego por {{T1}} €. ¿Cuántos billetes de {{Q1}} € necesita?&lt;/p&gt;","feedback":"&lt;p&gt;Cuenta las veces que hay que sumar {{Q1}} hasta obtener {{T1}}.&lt;/p&gt;","hint":"&lt;div style=\"display:flex; justify-content:center;\"&gt;&lt;img src=\"https://blueberry-assets.oneclick.es/M2_MyM_5a_23.png\" width=\"300\"&gt;&lt;/img&gt;&lt;/div&gt;","template":"&lt;p&gt;Julieta necesita {{response}} billetes.&lt;/p&gt;","seed":{"parameters":[{"name":"Q1","label":null,"list":[5,10,20,50]},{"name":"Q2","label":null,"list":[2,3,4,5]}],"calculated":[{"name":"T1","label":"{{function}}","function":"{{Q1}}*{{Q2}}","temp":true},{"name":"A1","label":"{{function}}","function":"{{Q2}}"}],"uniques":true},"algorithm":{"name":"calculateOperation","params":{"method":"equivLiteral","keyboard":"NUMERICAL"}}}</t>
  </si>
  <si>
    <t>Pedro se va de excursión con sus amigos y decide llevar {{T1}} € para sus gastos. ¿Cuántos billetes de {{Q1}} € debe llevar?</t>
  </si>
  <si>
    <t>Pedro debe llevar {{A1}} billetes.</t>
  </si>
  <si>
    <t>Q1= List =20,50,100
Q2= List=3,4,5,6</t>
  </si>
  <si>
    <t>{"id":"M2-MyM-5b-A-3","stimulus":"&lt;p&gt;Pedro se va de excursión con sus amigos y decide llevar {{T1}} € para sus gastos. ¿Cuántos billetes de {{Q1}} € debe llevar?&lt;/p&gt;","feedback":"&lt;p&gt;Cuenta las veces que hay que sumar {{Q1}} hasta obtener {{T1}}.&lt;/p&gt;","hint":"&lt;div style=\"display:flex; justify-content:center;\"&gt;&lt;img src=\"https://blueberry-assets.oneclick.es/M2_MyM_5a_23.png\" width=\"300\"&gt;&lt;/img&gt;&lt;/div&gt;","template":"&lt;p&gt;Pedro debe llevar {{response}} billetes.&lt;/p&gt;","seed":{"parameters":[{"name":"Q1","label":null,"list":[20,50,100]},{"name":"Q2","label":null,"list":[2,3,4,5]}],"calculated":[{"name":"T1","label":"{{function}}","function":"{{Q1}}*{{Q2}}","temp":true},{"name":"A1","label":"{{function}}","function":"{{Q2}}"}],"uniques":true},"algorithm":{"name":"calculateOperation","params":{"method":"equivLiteral","keyboard":"NUMERICAL"}}}</t>
  </si>
  <si>
    <t>M2-MyM-5c</t>
  </si>
  <si>
    <t>Establece equivalencias entre los diferentes billetes y monedas para la resolución de problemas</t>
  </si>
  <si>
    <t>Selecciona si las siguientes afirmaciones son verdaderas o falsas.</t>
  </si>
  <si>
    <t>A1=1 € equivale a 20 monedas de 5 céntimos. *
A2=1 € equivale a 50 monedas de 2 céntimos. *
A3=1 € equivale a 10 monedas de 10 céntimos. *
A4=1 € equivale a 5 monedas de 50 céntimos. *
A5=1 € equivale a 100 monedas de 1 céntimo. *
A6=1 € equivale a 20 monedas de 2 céntimos.
A7=1 € equivale a 10 monedas de 5 céntimos.
A8=1 € equivale a 5 monedas de 50 céntimos.
A9=1 € equivale a 10 monedas de 20 céntimos.</t>
  </si>
  <si>
    <t>&lt;p&gt;Un euro equivale a:&lt;/p&gt;
$$TBL=2x7
0,0=Monedas,#1966AE,#FFFFFF,bold
0,1=2
0,2=5
0,3=10
0,4=20
0,5=50
0,6=100
1,0=Céntimos,#1966AE,#FFFFFF,bold
1,1=50
1,2=20
1,3=10
1,4=5
1,5=2
1,6=1</t>
  </si>
  <si>
    <t>{"id":"M2-MyM-5c-I-1","stimulus":"&lt;p&gt;Selecciona si las siguientes afirmaciones son verdaderas o falsas.&lt;/p&gt;","hint":"&lt;p&gt;Un euro equivale a:&lt;/p&gt;&lt;table style=\"width: 100%;\"&gt;&lt;tbody&gt;&lt;tr&gt;&lt;td style=\"width: 14.29%; text-align: center; background-color: #BEE072; color: #FFFFFF;\"&gt;&lt;b&gt;Monedas&lt;/b&gt;&lt;/td&gt;&lt;td style=\"width: 14.29%; text-align: center;\"&gt;2&lt;/td&gt;&lt;td style=\"width: 14.29%; text-align: center;\"&gt;5&lt;/td&gt;&lt;td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#FFFFFF;\"&gt;&lt;b&gt;Céntimos&lt;/b&gt;&lt;/td&gt;&lt;td style=\"width: 14.29%; text-align: center;\"&gt;50&lt;/td&gt;&lt;td style=\"width: 14.29%; text-align: center;\"&gt;20&lt;/td&gt;&lt;td style=\"width: 14.29%; text-align: center;\"&gt;10&lt;/td&gt;&lt;td style=\"width: 14.29%; text-align: center;\"&gt;5&lt;/td&gt;&lt;td style=\"width: 14.29%; text-align: center;\"&gt;2&lt;/td&gt;&lt;td style=\"width: 14.29%; text-align: center;\"&gt;1&lt;/td&gt;&lt;/tr&gt;&lt;/tbody&gt;&lt;/table&gt;","feedback":"&lt;p&gt;Un euro equivale a:&lt;/p&gt;&lt;table style=\"width: 100%;\"&gt;&lt;tbody&gt;&lt;tr&gt;&lt;td style=\"width: 14.29%; text-align: center; background-color: #BEE072; color: #FFFFFF;\"&gt;&lt;b&gt;Monedas&lt;/b&gt;&lt;/td&gt;&lt;td style=\"width: 14.29%; text-align: center;\"&gt;2&lt;/td&gt;&lt;td style=\"width: 14.29%; text-align: center;\"&gt;5&lt;/td&gt;&lt;td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#FFFFFF;\"&gt;&lt;b&gt;Céntimos&lt;/b&gt;&lt;/td&gt;&lt;td style=\"width: 14.29%; text-align: center;\"&gt;50&lt;/td&gt;&lt;td style=\"width: 14.29%; text-align: center;\"&gt;20&lt;/td&gt;&lt;td style=\"width: 14.29%; text-align: center;\"&gt;10&lt;/td&gt;&lt;td style=\"width: 14.29%; text-align: center;\"&gt;5&lt;/td&gt;&lt;td style=\"width: 14.29%; text-align: center;\"&gt;2&lt;/td&gt;&lt;td style=\"width: 14.29%; text-align: center;\"&gt;1&lt;/td&gt;&lt;/tr&gt;&lt;/tbody&gt;&lt;/table&gt;","seed":{"parameters":[],"calculated":[{"name":"A1","label":"{{function}}","function":"1 € equivale a 20 monedas de 5 céntimos."},{"name":"A2","label":"{{function}}","function":"1 € equivale a 50 monedas de 2 céntimos."},{"name":"A3","label":"{{function}}","function":"1 € equivale a 10 monedas de 10 céntimos."},{"name":"A4","label":"{{function}}","function":"1 € equivale a 5 monedas de 50 céntimos."},{"name":"A5","label":"{{function}}","function":"1 € equivale a 100 monedas de 1 céntimo."},{"name":"A6","label":"{{function}}","function":"1 € equivale a 20 monedas de 2 céntimos.","incorrect":true},{"name":"A7","label":"{{function}}","function":"1 € equivale a 10 monedas de 5 céntimos.","incorrect":true},{"name":"A8","label":"{{function}}","function":"1 € equivale a 5 monedas de 50 céntimos.","incorrect":true},{"name":"A9","label":"{{function}}","function":"1 € equivale a 10 monedas de 20 céntimos.","incorrect":true}],"uniques":true},"algorithm":{"name":"trueFalse","template":"Choice matrix – inline","params":{"countCorrect":2,"countIncorrect":1,"showCheckIcon":false,"options":["Verdadero","Falso"]}}}</t>
  </si>
  <si>
    <t>¿A cuántos billetes de {{Q1}} € equivalen {{T1}} €?</t>
  </si>
  <si>
    <t>Equivalen a {{A1}} billetes.</t>
  </si>
  <si>
    <t xml:space="preserve">Q1= List =5,10,20,50,100
Q2= List =2,3,4,5
</t>
  </si>
  <si>
    <t xml:space="preserve">2 billetes de 10 € = 20 €
3 billetes de 10 € = 30 € 
5 billetes de 10 € = 50 € </t>
  </si>
  <si>
    <t>Suma los billetes de {{Q1}} € necesarios para llegar a {{T1}} €.</t>
  </si>
  <si>
    <t>{"id":"M2-MyM-5c-E-1","stimulus":"&lt;p&gt;¿A cuántos billetes de {{Q1}} € equivalen {{T1}} €?&lt;/p&gt;","template":"&lt;p&gt;Equivalen a {{response}} billetes.&lt;/p&gt;","hint":"&lt;p&gt;2 billetes de 10 € = 20 €&lt;/p&gt;&lt;p&gt;3 billetes de 10 € = 30 €&lt;/p&gt;&lt;p&gt;5 billetes de 10 € = 50 €&lt;/p&gt;","feedback":"&lt;p&gt;Suma los billetes de {{Q1}} € necesarios para llegar a {{T1}} €.&lt;/p&gt;","seed":{"parameters":[{"name":"Q1","label":null,"list":[5,10,20,50,100]},{"name":"Q2","label":null,"list":[2,3,4]}],"calculated":[{"name":"T1","label":"{{function}}","function":"{{Q1}}*{{Q2}}","temp":true},{"name":"A1","label":"{{function}}","function":"{{Q2}}"}],"uniques":true},"algorithm":{"name":"calculateOperation","params":{"method":"equivLiteral","keyboard":"NUMERICAL"}}}</t>
  </si>
  <si>
    <t>¿A cuántas monedas de {{Q1}} céntimos equivalen {{T1}} céntimos?</t>
  </si>
  <si>
    <t>Equivalen a {{A1}} monedas.</t>
  </si>
  <si>
    <t xml:space="preserve">Q1= List = 1,2,5,10,20,50
Q2= List = 2,3,4
</t>
  </si>
  <si>
    <t xml:space="preserve">2 monedas de 5 céntimos = 10 céntimos
4 monedas de 5 céntimos = 20 céntimos
 </t>
  </si>
  <si>
    <t>Suma las monedas de {{Q1}} céntimos necesarias para llegar a {{T1}} céntimos.</t>
  </si>
  <si>
    <t>{"id":"M2-MyM-5c-E-2","stimulus":"&lt;p&gt;¿A cuántas monedas de {{Q1}} cts. equivalen {{T1}} cts.s?&lt;/p&gt;","template":"&lt;p&gt;Equivalen a {{response}} monedas.&lt;/p&gt;","hint":"&lt;p&gt;2 monedas de 5 cts. = 10 cts.&lt;/p&gt;&lt;p&gt;4 monedas de 5 cts. = 20 cts.&lt;/p&gt;","feedback":"&lt;p&gt;Suma las monedas de {{Q1}} cts. necesarias para llegar a {{T1}} cts.&lt;/p&gt;","seed":{"parameters":[{"name":"Q1","label":null,"list":[1,2,5,10,20,50]},{"name":"Q2","label":null,"list":[2,3,4]}],"calculated":[{"name":"T1","label":"{{function}}","function":"{{Q1}}*{{Q2}}","temp":true},{"name":"A1","label":"{{function}}","function":"{{Q2}}"}],"uniques":true},"algorithm":{"name":"calculateOperation","params":{"method":"equivLiteral","keyboard":"NUMERICAL"}}}</t>
  </si>
  <si>
    <t>Tomás se ha encontrado {{T1}} céntimos por la calle. ¿A cuántas monedas de {{Q1}} céntimos equivale esta cantidad?</t>
  </si>
  <si>
    <t>Equivale a {{A1}} monedas de {{Q1}} céntimos.</t>
  </si>
  <si>
    <t xml:space="preserve">Q1= List =2,5,10,20,50
Q2= List = 2,3,4,5
</t>
  </si>
  <si>
    <t>{
    "id": "M2-MyM-5c-A-1",
    "stimulus": "&lt;p&gt;Tomás se ha encontrado {{T1}} cts. por la calle. ¿A cuántas monedas de {{Q1}} cts. equivale esta cantidad?&lt;/p&gt;",
    "template": "&lt;p&gt;Equivale a {{response}} monedas de {{Q1}} cts.&lt;/p&gt;",
    "hint": "&lt;p&gt;2 monedas de 5 cts. = 10 cts.&lt;/p&gt;&lt;p&gt;4 monedas de 5 cts. = 20 cts.&lt;/p&gt;",
    "feedback": "&lt;p&gt;Suma las monedas de {{Q1}} cts. necesarias para llegar a {{T1}} cts.&lt;/p&gt;",
    "seed": {
        "parameters": [
            {
                "name": "Q1",
                "label": null,
                "list": [
                    2,
                    5,
                    10,
                    20,
                    50
                ]
            },
            {
                "name": "Q2",
                "label": null,
                "list": [
                    2,
                    3,
                    4,
                    5
                ]
            }
        ],
        "calculated": [
            {
                "name": "T1",
                "label": "{{function}}",
                "function": "{{Q1}}*{{Q2}}",
                "temp": true
            },
            {
                "name": "A1",
                "label": "{{function}}",
                "function": "{{Q2}}"
            }
        ],
        "uniques": true
    },
    "algorithm": {
        "name": "calculateOperation",
        "params": {
            "method": "equivLiteral",
            "keyboard": "NUMERICAL"
        }
    }
}</t>
  </si>
  <si>
    <t xml:space="preserve">María tiene {{T1}} € ahorrados en su hucha. ¿A cuántos billetes de {{Q2}} € equivale esta cantidad? </t>
  </si>
  <si>
    <t>Los {{T1}} € ahorrados equivalen a {{A1}} billetes de {{Q2}} €.</t>
  </si>
  <si>
    <t>Q1= List =2,3,4,5,6
Q2=5,10,20,50,100</t>
  </si>
  <si>
    <t>T1= {{Q1}}*{{Q2}}
A1= {{Q1}}</t>
  </si>
  <si>
    <t>2 billetes de 5 € = 10 €
4 billetes de 5 € = 20 € 
6 billetes de 5 € = 30 € 
20 billetes de 5 € = 100 €
10 billetes de 5 € = 50 €</t>
  </si>
  <si>
    <t>Suma los billetes de {{Q2}} € necesarios para llegar a {{T1}} €.</t>
  </si>
  <si>
    <t>{"id":"M2-MyM-5c-A-2","stimulus":"&lt;p&gt;María tiene {{T1}} € ahorrados en su hucha. ¿A cuántos billetes de {{Q2}} € equivale esta cantidad?&lt;/p&gt;","template":"&lt;p&gt;Los {{T1}} € ahorrados equivalen a {{response}} billetes de {{Q2}} €.&lt;/p&gt;","hint":"&lt;p&gt;2 billetes de 5 € = 10 €&lt;/p&gt;&lt;p&gt;4 billetes de 5 € = 20 €&lt;/p&gt;&lt;p&gt;6 billetes de 5 € = 30 €&lt;/p&gt;&lt;p&gt;20 billetes de 5 € = 100 €&lt;/p&gt;&lt;p&gt;10 billetes de 5 € = 50 €&lt;/p&gt;","feedback":"&lt;p&gt;Suma los billetes de {{Q2}} € necesarios para llegar a {{T1}} €.&lt;/p&gt;","seed":{"parameters":[{"name":"Q1","label":null,"list":[2,3,4,5,6]},{"name":"Q2","label":null,"list":[5,10,20,50,100]}],"calculated":[{"name":"T1","label":"{{function}}","function":"{{Q1}}*{{Q2}}","temp":true},{"name":"A1","label":"{{function}}","function":"{{Q1}}"}],"uniques":true},"algorithm":{"name":"calculateOperation","params":{"method":"equivLiteral","keyboard":"NUMERICAL"}}}</t>
  </si>
  <si>
    <t xml:space="preserve">Daniel tiene en un cajón {{T1}} céntimos. ¿A cuántas monedas de {{Q1}} céntimos equivale esta cantidad? </t>
  </si>
  <si>
    <t xml:space="preserve">Q1= List =2,5,10,20
Q2= List =2,3,4,5
</t>
  </si>
  <si>
    <t>{
    "id": "M2-MyM-5c-A-3",
    "stimulus": "&lt;p&gt;Daniel tiene en un cajón {{T1}} cts. ¿A cuántas monedas de {{Q1}} cts. equivale esta cantidad?&lt;/p&gt;",
    "template": "Equivale a {{response}} monedas de {{Q1}} cts.",
    "hint": "&lt;p&gt;2 monedas de 5 cts. = 10 cts.&lt;/p&gt;&lt;p&gt;4 monedas de 5 céntimos = 20 cts.&lt;/p&gt;",
    "feedback": "&lt;p&gt;Suma las monedas de {{Q1}} cts. necesarias para llegar a {{T1}} cts.&lt;/p&gt;",
    "seed": {
        "parameters": [
            {
                "name": "Q1",
                "label": null,
                "list": [
                    2,
                    5,
                    10,
                    20
                ]
            },
            {
                "name": "Q2",
                "label": null,
                "list": [
                    2,
                    3,
                    4,
                    5
                ]
            }
        ],
        "calculated": [
            {
                "name": "T1",
                "label": "{{function}}",
                "function": "{{Q1}}*{{Q2}}",
                "temp": true
            },
            {
                "name": "A1",
                "label": "{{function}}",
                "function": "{{Q2}}"
            }
        ],
        "uniques": true
    },
    "algorithm": {
        "name": "calculateOperation",
        "params": {
            "method": "equivLiteral",
            "keyboard": "NUMERICAL"
        }
    }
}</t>
  </si>
  <si>
    <t>M2-MyM-6a</t>
  </si>
  <si>
    <t>Mide el tiempo en periodos mayores que un día</t>
  </si>
  <si>
    <t>Señala la respuesta correcta.</t>
  </si>
  <si>
    <t>Q1= List = enero, marzo, mayo, julio, agosto, octubre, diciembre
Q2= List = febrero, abril, junio, septiembre, noviembre</t>
  </si>
  <si>
    <t>A1=Una semana tiene 7 días.#*
A2=Los meses tienen 30 o 31 días, menos febrero que tiene 28 o 29.#*
A3=Un año tiene 12 meses.#*
A4=El mes de {{Q1}} tiene 31 días.#*
A5=Todos los meses tienen 30 días.#|Hay meses que tienen 31 días.
A6=Febrero tiene siempre 28 días.#|Febrero tiene 29 días cada 4 años.
A7=Una semana tiene 5 días.#|Una semana tiene 7 días.
A8={{Q2}} tiene 31 días.#|{{Q2}} tiene 30 días.</t>
  </si>
  <si>
    <t>&lt;p&gt;Un año tiene 12 meses.&lt;/p&gt;&lt;p&gt;Los meses tienen 30 o 31 días, menos febrero que tiene 28 o 29 días.&lt;/p&gt;&lt;p&gt;Las semanas tienen 7 días.&lt;/p&gt;</t>
  </si>
  <si>
    <t>{"id":"M2-MyM-6a-I-1","stimulus":"&lt;p&gt;Haz clic en la respuesta correcta.&lt;/p&gt;","hint":"&lt;p&gt;Los meses tienen 30 o 31 días, menos febrero que tiene 28 o 29 días.&lt;/p&gt;","feedback":"&lt;p&gt;Un año tiene 12 meses.&lt;/p&gt;&lt;p&gt;Los meses tienen 30 o 31 días, menos febrero que tiene 28 o 29 días.&lt;/p&gt;&lt;p&gt;Las semanas tienen 7 días.&lt;/p&gt;","seed":{"parameters":[{"name":"Q1","label":null,"list":["enero","marzo","mayo","julio","agosto","octubre","diciembre"]},{"name":"Q2","label":null,"list":["Febrero","Abril","Junio","Septiembre","Noviembre"]}],"calculated":[{"name":"A1","label":"Una semana tiene 7 días.","function":""},{"name":"A2","label":"Los meses tienen 30 o 31 días, menos febrero que tiene 28 o 29.","function":""},{"name":"A3","label":"Un año tiene 12 meses.","function":""},{"name":"A4","label":"El mes de {{Q1}} tiene 31 días.","function":""},{"name":"A5","label":"Todos los meses tienen 30 días.","function":"","incorrect":true,"feedback":"Hay meses que tienen 31 días."},{"name":"A6","label":"Febrero tiene siempre 28 días.","function":"","incorrect":true,"feedback":"Febrero tiene 29 días cada 4 años."},{"name":"A7","label":"Una semana tiene 5 días.","function":"","incorrect":true,"feedback":"Una semana tiene 7 días."},{"name":"A8","label":"{{Q2}} tiene 31 días.","function":"","incorrect":true,"feedback":"{{Q2}} tiene 30 días."}],"uniques":true},"algorithm":{"name":"trueFalse","template":"Multiple choice – standard","params":{"countCorrect":1,"countIncorrect":2,"showCheckIcon":false,"columns":3
        }
    }
}</t>
  </si>
  <si>
    <t>Una semana tiene {{response}} días y el mes de {{Q1}} tiene {{response}} días.</t>
  </si>
  <si>
    <t>Q1= List = enero, marzo, mayo, julio, agosto, octubre, diciembre</t>
  </si>
  <si>
    <t>group1=
A1=5
A2=30
A3=7*
group2= 
A4=7
A5=30*
A6=31</t>
  </si>
  <si>
    <t>&lt;p&gt;Los meses tienen 30 o 31 días, menos febrero que tiene 28 o 29 días.&lt;/p&gt;&lt;p&gt;Una semana tiene 7 días.&lt;/p&gt;</t>
  </si>
  <si>
    <t>{
    "id": "M2-MyM-6a-I-2",
    "stimulus": "&lt;p&gt;Completa la siguiente frase.&lt;/p&gt;",
    "template": "&lt;p&gt;{{Q1}} tiene {{response}} días.&lt;/p&gt;",
    "hint": "&lt;p&gt;Los meses tienen 30 o 31 días, menos febrero que tiene 28 o 29 días.&lt;/p&gt;&lt;p&gt;Una semana tiene 7 días.&lt;/p&gt;",
    "feedback": "&lt;p&gt;El mes de {{Q1}} tiene {{A5}} días.&lt;/p&gt;&lt;p&gt;Una semana tiene 7 días.&lt;/p&gt;",
    "seed": {
        "parameters": [
            {
                "name": "Q1",
                "label": null,
                "list": [
                    "Enero",
                    "Marzo",
                    "Mayo",
                    "Julio",
                    "Agosto",
                    "Octubre",
                    "Diciembre"
                ]
            }
        ],
        "calculated": [
            {
                "name": "A1",
                "label": "{{function}}",
                "function": "7",
                "incorrect": true,
                "group": 1
            },
            {
                "name": "A2",
                "label": "{{function}}",
                "function": "31",
                "group": 1
            },
            {
                "name": "A3",
                "label": "{{function}}",
                "function": "30",
                "incorrect": true,
                "group": 1
            }
        ],
        "uniques": true
    },
    "algorithm": {
        "name": "groupResponses",
        "template": "Cloze with drop down"
    }
}</t>
  </si>
  <si>
    <t>Los meses de {{Q1}} y {{Q2}} tienen {{response}} días y el mes de {{Q3}}, {{response}}.</t>
  </si>
  <si>
    <t>Q1= List = enero, marzo, mayo, julio, agosto, octubre, diciembre
Q2= List = enero, marzo, mayo, julio, agosto, octubre, diciembre
Q3= List = abril, junio, septiembre, noviembre</t>
  </si>
  <si>
    <t>group1=
A1=28
A2=30
A3=31*
group2= 
A4=28
A5=30*
A6=31</t>
  </si>
  <si>
    <t>&lt;p&gt;Los meses tienen 30 o 31 días, menos febrero que tiene 28 o 29 días.&lt;/p&gt;</t>
  </si>
  <si>
    <t>{
    "id": "M2-MyM-6a-I-3",
    "stimulus": "&lt;p&gt;Completa la siguiente frase.&lt;/p&gt;",
    "template": "&lt;p&gt;{{Q1}} tiene {{response}} días.&lt;/p&gt;",
    "hint": "&lt;p&gt;Los meses tienen 30 o 31 días, menos febrero que tiene 28 o 29 días.&lt;/p&gt;",
    "feedback": "&lt;p&gt;El mes de {{Q2}} tiene {{A3}} días y el mes de {{Q3}}, {{A5}}.&lt;/p&gt;",
    "seed": {
        "parameters": [
            {
                "name": "Q1",
                "label": null,
                "list": [
                    "Abril",
                    "Junio",
                    "Septiembre",
                    "Noviembre"
                ]
            }
        ],
        "calculated": [
            {
                "name": "A1",
                "label": "{{function}}",
                "function": "28",
                "incorrect": true,
                "group": 1
            },
            {
                "name": "A2",
                "label": "{{function}}",
                "function": "30",
                "group": 1
            },
            {
                "name": "A3",
                "label": "{{function}}",
                "function": "31",
                "incorrect": true,
                "group": 1
            }
        ],
        "uniques": true
    },
    "algorithm": {
        "name": "groupResponses",
        "template": "Cloze with drop down"
    }
}</t>
  </si>
  <si>
    <t>Una semana tiene {{A1}} días y un año {{A2}} meses.</t>
  </si>
  <si>
    <t>A1= 7
A2= 12</t>
  </si>
  <si>
    <t xml:space="preserve">&lt;p&gt;Un año tiene 12 meses y una semana, 7 días.&lt;/p&gt; </t>
  </si>
  <si>
    <t>{"id":"M2-MyM-6a-E-1","stimulus":"&lt;p&gt;Completa la siguiente frase.&lt;/p&gt;","template":"&lt;p&gt;Una semana tiene {{response}} días y un año {{response}} meses./p&gt;","hint":"&lt;p&gt;Un año tiene 12 meses.&lt;/p&gt;","feedback":"&lt;p&gt;Un año tiene 12 meses y una semana, 7 días.&lt;/p&gt;","seed":{"parameters":[],"calculated":[{"name":"A1","label":"{{function}}","function":"7"},{"name":"A2","label":"{{function}}","function":"12"}],"uniques":true},"algorithm":{"name":"calculateOperation","params":{"method":"equivLiteral","keyboard":"NUMERICAL"}}}</t>
  </si>
  <si>
    <t>Los meses de {{Q1}} y {{Q2}} suman {{A1}} días.</t>
  </si>
  <si>
    <t>Q1= List = enero, marzo, mayo, julio, agosto, octubre, diciembre
Q2= List = enero, marzo, mayo, julio, agosto, octubre, diciembre</t>
  </si>
  <si>
    <t>A1= 62</t>
  </si>
  <si>
    <t>Los meses tienen 30 o 31 días, menos febrero que tiene 28 o 29 días.</t>
  </si>
  <si>
    <r>
      <rPr>
        <rFont val="Calibri"/>
        <color rgb="FF202124"/>
        <sz val="12.0"/>
      </rPr>
      <t xml:space="preserve">Los meses de {{Q1}} y {{Q2}} tienen 31 días </t>
    </r>
    <r>
      <rPr>
        <rFont val="Calibri"/>
        <b/>
        <color rgb="FF4285F4"/>
        <sz val="12.0"/>
      </rPr>
      <t>cada uno</t>
    </r>
    <r>
      <rPr>
        <rFont val="Calibri"/>
        <color rgb="FF202124"/>
        <sz val="12.0"/>
      </rPr>
      <t>. Entonces 31 + 31 = 62 días.</t>
    </r>
  </si>
  <si>
    <t>{"id":"M2-MyM-6a-E-2","stimulus":"&lt;p&gt;Completa la siguiente frase.&lt;/p&gt;","template":"&lt;p&gt;Los meses de {{Q1}} y {{Q2}} suman {{response}} días.&lt;/p&gt;","hint":"&lt;p&gt;Los meses tienen 30 o 31 días, menos febrero que tiene 28 o 29 días.&lt;/p&gt;","feedback":"&lt;p&gt;Los meses de {{Q1}} y {{Q2}} tienen 31 días cada uno. Entonces 31 + 31 = 62 días.&lt;/p&gt;","seed":{"parameters":[{"name":"Q1","label":null,"list":["enero","marzo","mayo","julio","agosto","octubre","diciembre"]},{"name":"Q2","label":null,"list":["enero","marzo","mayo","julio","agosto","octubre","diciembre"]}],"calculated":[{"name":"A1","label":"{{function}}","function":"62"}],"uniques":true},"algorithm":{"name":"calculateOperation","params":{"method":"equivLiteral","keyboard":"NUMERICAL"}}}</t>
  </si>
  <si>
    <t>En {{Q1}} semanas hay {{A1}} días.</t>
  </si>
  <si>
    <t>Q1= List = 2,3,4,5</t>
  </si>
  <si>
    <t>A1= 7*{{Q1}}</t>
  </si>
  <si>
    <t>En una semana hay 7 días.</t>
  </si>
  <si>
    <t>&lt;p&gt;En una semana hay 7 días.&lt;/p&gt;&lt;p&gt;Suma 7 días {{Q1}} veces para obtener  {{A1}} días.&lt;/p&gt;</t>
  </si>
  <si>
    <t>{
    "id": "M2-MyM-6a-E-3",
    "stimulus": "&lt;p&gt;Completa la siguiente frase.&lt;/p&gt;",
    "template": "&lt;p&gt;En {{Q1}} semanas hay {{response}} días.&lt;/p&gt;",
    "hint": "&lt;p&gt;En {{Q1}} semanas hay... días:&lt;/p&gt;&lt;p style=\"text-align: center\"&gt;7 × {{Q1}} = ...&lt;/p&gt;",
    "feedback": "&lt;p&gt;En {{Q1}} semanas hay {{A1}} días:&lt;/p&gt;&lt;p style=\"text-align: center\"&gt;7 × {{Q1}} = {{A1}}&lt;/p&gt;",
    "seed": {
        "parameters": [
            {
                "name": "Q1",
                "label": null,
                "min": 2,
                "max": 10,
                "step": 1
            }
        ],
        "calculated": [
            {
                "name": "A1",
                "label": "{{function}}",
                "function": "7*{{Q1}}"
            }
        ],
        "uniques": true
    },
    "algorithm": {
        "name": "calculateOperation",
        "params": {
            "method": "equivLiteral",
            "keyboard": "NUMERICAL"
        }
    }
}</t>
  </si>
  <si>
    <t>M2-MyM-7a</t>
  </si>
  <si>
    <t>Lee en relojes analógicos: en punto, y media, y cuarto y menos cuarto</t>
  </si>
  <si>
    <t>Mueve los números del reloj para que marque las {{T1}} {{T2}}.</t>
  </si>
  <si>
    <t>Clock</t>
  </si>
  <si>
    <t>Q1 = Min=2; Max=11; Step=1
Q2 = list = 0, 15, 30, 45</t>
  </si>
  <si>
    <t>T1 = if ({{Q2}} &lt; 31) {Lemonlib.numToWords({{Q1}}, 'es')} else Lemonlib.numToWords({{Q1}}+1, 'es')
T2 = if ({{Q2}} == 15) {'y cuarto' } else if ({{Q2}} == 30) {'y media'} else if ({{Q2}} == 0) {'en punto'} else if ({{Q2}} == 45) {'menos cuarto'} else if ({{Q2}}&lt;30) {'y '+Lemonlib.numToWords({{Q2}}, 'es')} else 'menos '+Lemonlib.numToWords(60-{{Q2}}, 'es')</t>
  </si>
  <si>
    <t>Los relojes digitales se leen de izquierda a derecha. Las dos primeras cifras indican la hora y las dos siguientes son los minutos.</t>
  </si>
  <si>
    <t>&lt;p&gt;Los relojes digitales se leen de izquierda a derecha. Las dos primeras cifras indican la hora y las dos siguientes son los minutos.&lt;/p&gt;</t>
  </si>
  <si>
    <t>{
    "id": "M2-MyM-7a-I-1",
    "stimulus": "&lt;p&gt;Mueve las manecillas del reloj para que marquen las {{T1}} {{T2}}.&lt;/p&gt;",
    "hint": "&lt;p&gt;La manecilla &lt;b&gt;corta&lt;/b&gt; marca la &lt;b&gt;hora&lt;/b&gt;.&lt;/p&gt;&lt;p&gt;La manecilla &lt;b&gt;larga&lt;/b&gt;, los &lt;b&gt;minutos&lt;/b&gt;.&lt;/p&gt;",
    "feedback": "&lt;p&gt;La manecilla &lt;b&gt;corta&lt;/b&gt; marca la &lt;b&gt;hora&lt;/b&gt;.&lt;/p&gt;&lt;p&gt;La manecilla &lt;b&gt;larga&lt;/b&gt;, los &lt;b&gt;minutos&lt;/b&gt;.&lt;/p&gt;",
    "seed": {
        "parameters": [
            {
                "name": "Q1",
                "label": null,
                "list": [
                    2,
                    3,
                    4,
                    5,
                    6,
                    7,
                    8,
                    9,
                    10,
                    11
                ]
            },
            {
                "name": "Q2",
                "label": null,
                "list": [
                    "0",
                    "15",
                    "30",
                    "45"
                ]
            }
        ],
        "calculated": [
            {
                "name": "T1",
                "label": "{{function}}",
                "function": " if ({{Q2}} &lt; 31) {{{Q1}}} else {{Q1}}+1",
                "temp": "true"
            },
            {
                "name": "T2",
                "label": "{{function}}",
                "function": " if ({{Q2}} == 15) {'y cuarto' } else if ({{Q2}} == 30) {'y media'} else if ({{Q2}} == 0) {'en punto'} else if ({{Q2}} == 45) {'menos cuarto'} else if ({{Q2}}&lt;30) {'y '+Lemonlib.numToWords({{Q2}}, 'es')} else 'menos '+Lemonlib.numToWords(60-{{Q2}}, 'es')",
                "temp": "true"
            },
            {
                "name": "T11",
                "label": "{{function}}",
                "function": "if ({{T2}} == 0) {'{{T2}}0'} else {{{T2}}}",
                "temp": "true"
            },
            {
                "name": "A1",
                "function": "{{Q1}}"
            },
            {
                "name": "A2",
                "function": "{{Q2}}"
            },
            {
                "name": "A1LABEL",
                "label": "{{function}}",
                "function": "Lemonlib.toTimeString({{A1}},{{A2}})",
                "temp": true
            }
        ],
        "uniques": false
    },
    "algorithm": {
        "name": "clock",
        "params": {
            "type": "analog"
        }
    }
}</t>
  </si>
  <si>
    <t>M2-MyM-7b</t>
  </si>
  <si>
    <t>Lee en relojes digitales: en punto, y media, y cuarto y menos cuarto</t>
  </si>
  <si>
    <t>{
    "id": "M2-MyM-7b-I-1",
    "stimulus": "&lt;p&gt;Cambia los números de este reloj para que marque las {{T11}} {{T12}} de la mañana.&lt;/p&gt;",
    "feedback": "&lt;p&gt;Los números &lt;b&gt;antes&lt;/b&gt; de los dos puntos marcan la &lt;b&gt;hora&lt;/b&gt;.&lt;/p&gt;&lt;p&gt;Los números de &lt;b&gt;después&lt;/b&gt;, los &lt;b&gt;minutos&lt;/b&gt;.&lt;/p&gt;",
    "hint": "&lt;p&gt;Los números &lt;b&gt;antes&lt;/b&gt; de los dos puntos marcan la &lt;b&gt;hora&lt;/b&gt;.&lt;/p&gt;&lt;p&gt;Los números de &lt;b&gt;después&lt;/b&gt;, los &lt;b&gt;minutos&lt;/b&gt;.&lt;/p&gt;",
    "seed": {
        "parameters": [
            {
                "name": "Q1",
                "label": null,
                "min": 2,
                "max": 11,
                "step": 1
            },
            {
                "name": "Q2",
                "label": null,
                "list": [
                    "0",
                    "15",
                    "30",
                    "45"
                ]
            }
        ],
        "calculated": [
            {
                "name": "T11",
                "label": "{{function}}",
                "function": "if ({{Q2}} &lt; 31) {{{Q1}}} else {{Q1}}+1",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"digital"
        }
    }
}</t>
  </si>
  <si>
    <t>M2-MyM-7c</t>
  </si>
  <si>
    <t>Registra la hora en que comienza y termina el intervalo</t>
  </si>
  <si>
    <t>Un reloj marca las {{Q1}}:{{Q2}}. Señala la hora que marcará dentro de 15 minutos.</t>
  </si>
  <si>
    <t>Q1= List=2,3,4,5,6,7,8
Q2= List=0,15,30</t>
  </si>
  <si>
    <t>T1={{Q2}}+15
T2={{Q1}}+15
T3={{Q2}}+10
A1={{Q1}}:{{T1}}#*
A2={{T2}}:{{Q2}}#
A3={{T2}}:{{T1}}#
A4={{Q1}}:{{T3}}#</t>
  </si>
  <si>
    <t>Suma el tiempo transcurrido a la hora de inicio.</t>
  </si>
  <si>
    <t>&lt;p&gt;Transcurrirán 15 minutos: {{Q2}} + 15 = {{T1}}. Por lo que el reloj debe marcar las {{Q1}}:{{T1}}.&lt;/p&gt;</t>
  </si>
  <si>
    <t>{"id":"M2-MyM-7c-I-1","stimulus":"&lt;p&gt;Un reloj marca las {{Q1}}:{{Q2}}. Selecciona la hora que marcará dentro de 15 minutos.&lt;/p&gt;","hint":"&lt;p&gt;Suma el tiempo transcurrido a la hora de inicio.&lt;/p&gt;","feedback":"&lt;p&gt;Transcurrirán 15 minutos: {{Q2}} + 15 = {{T1}}. Por lo que el reloj marcará las {{Q1}}:{{T1}}.&lt;/p&gt;","seed":{"parameters":[{"name":"Q1","label":null,"list":[2,3,4,5,6,7,8]},{"name":"Q2","label":null,"list":["00","15","30"]}],"calculated":[{"name":"T1","label":"{{function}}","function":"{{Q2}}+15","temp":true},{"name":"T2","label":"{{function}}","function":"{{Q1}}+15","temp":true},{"name":"T3","label":"{{function}}","function":"{{Q2}}+10","temp":true},{"name":"A1","label":"{{Q1}}:{{T1}}","function":""},{"name":"A2","label":"{{T2}}:{{Q2}}","function":"","incorrect":true},{"name":"A3","label":"{{T2}}:{{T1}}","function":"","incorrect":true},{"name":"A4","label":"{{Q1}}:{{T3}}","function":"","incorrect":true}],"uniques":true},"algorithm":{"name":"trueFalse","template":"Multiple choice – standard","params":{"countCorrect":1,"countIncorrect":2,"showCheckIcon":false,"columns":3}}}</t>
  </si>
  <si>
    <t>Si el reloj marcaba en un principio las {{Q1}}:{{Q2}} y ahora son las {{T1}}:{{Q2}} ¿Cuánto tiempo ha pasado?</t>
  </si>
  <si>
    <t>Han pasado {{A1}} horas.</t>
  </si>
  <si>
    <t>Q1= Min = 2; Max =7 ; Step = 1
Q2=List=0,15,30,45
Q3= Min = 2; Max = 5; Step = 1</t>
  </si>
  <si>
    <t>T1= {{Q1}}+{{Q3}}
A1= {{Q3}}</t>
  </si>
  <si>
    <t>&lt;p&gt;Resta la hora que marca el reloj a la hora que marcaba en un principio.&lt;/p&gt;</t>
  </si>
  <si>
    <t>&lt;p&gt;Resta la hora que marca el reloj a la hora que marcaba en un principio.&lt;/p&gt;&lt;p&gt;{{T1}} − {{Q1}} = {{Q3}}. Han pasado {{Q3}} horas.&lt;/p&gt;</t>
  </si>
  <si>
    <t>{"id":"M2-MyM-7c-E-1","stimulus":"&lt;p&gt;Si el reloj marcaba en un principio las {{Q1}}:{{Q2}} y ahora son las {{T1}}:{{Q2}} ¿Cuánto tiempo ha pasado?&lt;/p&gt;","template":"&lt;p&gt;Han pasado {{response}} horas.&lt;/p&gt;","hint":"&lt;p&gt;Resta la hora que marca el reloj a la hora que marcaba en un principio.&lt;/p&gt;","feedback":"&lt;p&gt;Resta la hora que marca el reloj a la hora que marcaba en un principio.&lt;/p&gt;&lt;p&gt;{{T1}} − {{Q1}} = {{Q3}}. Han pasado {{Q3}} horas.&lt;/p&gt;","seed":{"parameters":[{"name":"Q1","label":null,"min":2,"max":7,"step":1},{"name":"Q2","label":null,"list":[0,15,30,45]},{"name":"Q3","label":null,"min":2,"max":5,"step":1}],"calculated":[{"name":"T1","label":"{{function}}","function":"{{Q1}}+{{Q3}}","temp":true},{"name":"A1","label":"{{function}}","function":"{{Q3}}"}],"uniques":true},"algorithm":{"name":"calculateOperation","params":{"method":"equivLiteral","keyboard":"NUMERICAL"}}}</t>
  </si>
  <si>
    <t>Julian salió de su casa a las {{Q1}}:{{Q2}} y tardó {{Q3}} minutos en llegar al colegio. Ajusta las agujas del reloj para que marque la hora a la que llegó.
(analógico)</t>
  </si>
  <si>
    <t>Q1= List=2,3,4,5
Q2=List=0,15
Q3= List=15,30</t>
  </si>
  <si>
    <t>A1 = {{Q1}}
A2 = {{Q2}}+{{Q3}}
A3=Lemonlib.toTimeString({{A1}},{{A2}})</t>
  </si>
  <si>
    <t>&lt;p&gt;Han transcurrido {{Q3}} minutos: {{Q2}} + {{Q3}} = {{A2}}. El reloj debe marcar las {{A1}}:{{A2}}.&lt;/p&gt;</t>
  </si>
  <si>
    <t>{"id":"M2-MyM-7c-A-1","stimulus":"&lt;p&gt;Julian salió de su casa a las {{Q1}}:{{T11}} y tardó {{Q3}} minutos en llegar al colegio. Ajusta las agujas del reloj para que marque la hora a la que llegó.&lt;/p&gt;","feedback":"&lt;p&gt;Han transcurrido {{Q3}} minutos: {{Q2}} + {{Q3}} = {{A2}}. El reloj debe marcar las {{A1}}:{{A2}}.&lt;/p&gt;","hint":"&lt;p&gt;Suma el tiempo transcurrido a la hora de inicio.&lt;/p&gt;","seed":{"parameters":[{"name":"Q1","label":null,"list":[2,3,4,5]},{"name":"Q2","label":null,"list":[0,15]},{"name":"Q3","label":null,"list":[30,15]}],"calculated":[{"name":"T11","label":"{{function}}","function":"if ({{Q2}} == 0) {'{{Q2}}0'} else {{{Q2}}}","temp":"true"},{"name":"A1","function":"{{Q1}}"},{"name":"A2","function":"{{Q2}}+ {{Q3}}"},{"name":"A3","label":"{{function}}","function":"Lemonlib.toTimeString({{A1}},{{A2}})","temp":true}],"uniques":true},"algorithm":{"name":"clock","params":{"type":"analog"}}}</t>
  </si>
  <si>
    <t>Pamela tardó en hacer el recorrido completo del museo {{Q1}} horas y terminó la visita a las {{T1}}:{{T11}}. Ajusta las agujas del reloj para que marque la hora a la que Pamela comenzó el recorrido por el museo.
(digital)</t>
  </si>
  <si>
    <t>Q1=List=1,2,3,4
Q2= List=0,15,30,45
Q3=List=2,3,4</t>
  </si>
  <si>
    <t>T1= {{Q1}}+{{Q3}}
A1= {{Q3}}
A2= {{Q2}}
A3=Lemonlib.toTimeString({{A1}},{{A2}})</t>
  </si>
  <si>
    <t>Resta el tiempo transcurrido a la hora de finalización.</t>
  </si>
  <si>
    <t>&lt;p&gt;Han transcurrido {{Q1}} horas. {{T1}} − {{Q1}} = {{Q3}}. El reloj marca las {{Q3}}:{{Q2}}.&lt;/p&gt;</t>
  </si>
  <si>
    <t>{"id":"M2-MyM-7c-A-2","stimulus":"&lt;p&gt;Pamela tardó en hacer el recorrido completo del museo {{Q1}} horas y terminó la visita a las {{T1}}:{{T11}}. Ajusta las agujas del reloj para que marque la hora a la que Pamela comenzó el recorrido por el museo.&lt;/p&gt;","hint":"&lt;p&gt;Resta el tiempo transcurrido a la hora de finalización.&lt;/p&gt;","feedback":"&lt;p&gt;Han transcurrido {{Q1}} horas. {{T1}} − {{Q1}} = {{Q3}}. El reloj marca las {{Q3}}:{{T11}}.&lt;/p&gt;","seed":{"parameters":[{"name":"Q1","label":null,"list":[1,2,3,4]},{"name":"Q2","label":null,"list":["0","15","30","45"]},{"name":"Q3","label":null,"list":[2,3,4]}],"calculated":[{"name":"T1","label":"{{function}}","function":"{{Q1}}+{{Q3}} ","temp":"true"},{"name":"T11","label":"{{function}}","function":"if ({{Q2}} == 0) {'{{Q2}}0'} else {{{Q2}}}","temp":"true"},{"name":"A1","function":"{{Q3}}"},{"name":"A2","function":"{{Q2}}"},{"name":"A1LABEL","label":"{{function}}","function":"Lemonlib.toTimeString({{A1}},{{A2}})","temp":true}],"uniques":false},"algorithm":{"name":"clock","params":{"type":"digital"}}}</t>
  </si>
  <si>
    <t>Antonio ha comenzado su entrenamiento a las {{Q1}}:{{Q2}} y lo ha terminado a las {{T1}}:{{Q2}}. ¿Cuánto tiempo ha estado haciendo ejercicio?</t>
  </si>
  <si>
    <t>Q1=List=7,8,9,10,11
Q2= List=00,15
Q3= List=2,3</t>
  </si>
  <si>
    <t>Compara las horas para calcular cuánto tiempo ha pasado.</t>
  </si>
  <si>
    <t>&lt;p&gt;Resta la hora a la que terminó a la hora a la que comenzó.&lt;/p&gt;&lt;p&gt;{{T1}} − {{Q1}} = {{Q3}}&lt;/p&gt;&lt;p&gt;Entrenó {{Q3}} horas.&lt;/p&gt;</t>
  </si>
  <si>
    <t>{"id":"M2-MyM-7c-A-3","stimulus":"&lt;p&gt;Antonio ha comenzado su entrenamiento a las {{Q1}}:{{Q2}} y lo ha terminado a las {{T1}}:{{Q2}}. ¿Cuánto tiempo ha estado haciendo ejercicio?&lt;/p&gt;","template":"&lt;p&gt;{{response}} horas.&lt;/p&gt;","hint":"&lt;p&gt;Resta la hora a la que terminó a la hora a la que comenzó.&lt;/p&gt;","feedback":"&lt;p&gt;Resta la hora a la que terminó a la hora a la que comenzó.&lt;/p&gt;&lt;p&gt;{{T1}} − {{Q1}} = {{Q3}}&lt;/p&gt;&lt;p&gt;Entrenó durante {{Q3}} horas.&lt;/p&gt;","seed":{"parameters":[{"name":"Q1","label":null,"list":[7,8,9,10,11]},{"name":"Q2","label":null,"list":["00","15"]},{"name":"Q3","label":null,"list":[2,3]}],"calculated":[{"name":"T1","label":"{{function}}","function":"{{Q1}}+{{Q3}}","temp":true},{"name":"A1","label":"{{function}}","function":"{{Q3}}"}],"uniques":true},"algorithm":{"name":"calculateOperation","params":{"method":"equivLiteral","keyboard":"NUMERICAL"}}}</t>
  </si>
  <si>
    <t>M2-MyM-8a</t>
  </si>
  <si>
    <t>Lee en relojes analógicos: horas, minutos (acercándose a los 5 minutos más cercanos)</t>
  </si>
  <si>
    <t>{
    "id": "M2-MyM-8a-I-1",
    "stimulus": "&lt;p&gt;Mueve las agujas del reloj para que marque las {{T11}} {{T12}}.&lt;/p&gt;",
    "feedback": "&lt;p&gt;La manecilla &lt;b&gt;corta&lt;/b&gt; señala la &lt;b&gt;hora&lt;/b&gt;.&lt;/p&gt;&lt;p&gt;La &lt;b&gt;larga&lt;/b&gt; señala los &lt;b&gt;minutos&lt;/b&gt;.&lt;/p&gt;",
    "hint": "&lt;p&gt;La manecilla &lt;b&gt;corta&lt;/b&gt; señala la &lt;b&gt;hora&lt;/b&gt;.&lt;/p&gt;&lt;p&gt;La &lt;b&gt;larga&lt;/b&gt; señala los &lt;b&gt;minutos&lt;/b&gt;.&lt;/p&gt;",
    "seed": {
        "parameters": [
            {
                "name": "Q1",
                "label": null,
                "min": 2,
                "max": 11,
                "step": 1
            },
            {
                "name": "Q2",
                "label": null,
                "min": 0,
                "max": 55,
                "step": 5
            }
        ],
        "calculated": [
            {
                "name": "T11",
                "label": "{{function}}",
                "function": "if ({{Q2}} &lt; 31) {{{Q1}}} else {{Q1}}+1",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"analog"
        }
    }
}</t>
  </si>
  <si>
    <t>M2-MyM-8b</t>
  </si>
  <si>
    <t>Lee en relojes digitales: horas, minutos (acercándose a los 5 minutos más cercanos)</t>
  </si>
  <si>
    <t>{
    "id": "M2-MyM-8b-I-1",
    "stimulus": "&lt;p&gt;Cambia los números del reloj para que marque las {{T11}} {{T12}}.&lt;/p&gt;",
    "feedback": "&lt;p&gt;Los números &lt;b&gt;antes&lt;/b&gt; de los dos puntos marcan la &lt;b&gt;hora&lt;/b&gt;.&lt;/p&gt;&lt;p&gt;Los de &lt;b&gt;después&lt;/b&gt; marcan los &lt;b&gt;minutos&lt;/b&gt;.&lt;/p&gt;",
    "hint": "&lt;p&gt;Los números &lt;b&gt;antes&lt;/b&gt; de los dos puntos marcan la &lt;b&gt;hora&lt;/b&gt;.&lt;/p&gt;&lt;p&gt;Los de &lt;b&gt;después&lt;/b&gt; marcan los &lt;b&gt;minutos&lt;/b&gt;.&lt;/p&gt;",
    "seed": {
        "parameters": [
            {
                "name": "Q1",
                "label": null,
                "min": 2,
                "max": 11,
                "step": 1
            },
            {
                "name": "Q2",
                "label": null,
                "min": 0,
                "max": 55,
                "step": 5
            }
        ],
        "calculated": [
            {
                "name": "T11",
                "label": "{{function}}",
                "function": "if ({{Q2}} &lt; 31) {{{Q1}}} else {{Q1}}",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"digital"
        }
    }
}</t>
  </si>
  <si>
    <t>M2-MyM-8c</t>
  </si>
  <si>
    <t>Distingue a.m. y p.m.</t>
  </si>
  <si>
    <t>&lt;p&gt;{{Q1}} ha salido por la mañana a {{Q2}}. Las agujas del reloj marcan las {{Q3}}:{{Q4}}. ¿Qué hora es?&lt;/p&gt;</t>
  </si>
  <si>
    <t>Q1 = list = Manuel, Daniel, Matías, Irene, Sandra, Miriam
Q2 = list = pasear, comprar el pan, pasear a su perro, visitar a un amigo
Q3 = min = 7; max = 11; step = 1
Q4 = min = 10; max = 50; step = 10</t>
  </si>
  <si>
    <t>A1={{Q3}}:{{Q4}} a. m.#*
A2={{Q3}}:{{Q4}} p. m.#</t>
  </si>
  <si>
    <t>&lt;p&gt;Se usa &lt;b&gt;a. m.&lt;/b&gt; para &lt;b&gt;antes&lt;/b&gt; del medidía.&lt;/p&gt;&lt;p&gt;Y &lt;b&gt;p. m.&lt;/b&gt; para &lt;b&gt;después&lt;/b&gt; del mediodía.&lt;/p&gt;</t>
  </si>
  <si>
    <t>{
    "id": "M2-MyM-8c-I-1",
    "stimulus": "&lt;p&gt;{{Q1}} ha salido por la mañana a {{Q2}}. Las agujas del reloj marcan las {{Q3}}:{{Q4}}. ¿Qué hora es?&lt;/p&gt;",
    "hint": "&lt;p&gt;Se usa &lt;b&gt;a. m.&lt;/b&gt; para &lt;b&gt;antes&lt;/b&gt; del medidía.&lt;/p&gt;&lt;p&gt;Y &lt;b&gt;p. m.&lt;/b&gt; para &lt;b&gt;después&lt;/b&gt; del mediodía.&lt;/p&gt;",
    "feedback": "&lt;p&gt;Se usa &lt;b&gt;a. m.&lt;/b&gt; para &lt;b&gt;antes&lt;/b&gt; del medidía.&lt;/p&gt;&lt;p&gt;Y &lt;b&gt;p. m.&lt;/b&gt; para &lt;b&gt;después&lt;/b&gt; del mediodía.&lt;/p&gt;",
    "seed": {
        "parameters": [
            {
                "name": "Q1",
                "label": null,
                "list": [
                    "Manuel",
                    "Daniel",
                    "Matías",
                    "Irene",
                    "Sandra",
                    "Miriam"
                ]
            },
            {
                "name": "Q2",
                "label": null,
                "list": [
                    "pasear",
                    "comprar el pan",
                    "pasear a su perro",
                    "visitar a un amigo"
                ]
            },
            {
                "name": "Q3",
                "label": null,
                "min": 7,
                "max": 11,
                "step": 1
            },
            {
                "name": "Q4",
                "label": null,
                "min": 10,
                "max": 50,
                "step": 10
            }
        ],
        "calculated": [
            {
                "name": "A1",
                "label": "{{Q3}}:{{Q4}} a. m.",
                "function": ""
            },
            {
                "name": "A2",
                "label": "{{Q3}}:{{Q4}} p. m.",
                "function": "",
                "incorrect": true
            }
        ],
        "uniques": true
    },
    "algorithm": {
        "name": "trueFalse",
        "template": "Multiple choice – standard",
        "params": {
            "countCorrect": 1,
            "countIncorrect": 1,
            "showCheckIcon": false,
            "columns": 2
        }
    }
}</t>
  </si>
  <si>
    <t>&lt;p&gt;{{Q1}} ha salido por la tarde a {{Q2}}. Las agujas del reloj marcan las {{Q3}}:{{Q4}}. ¿Qué hora es?&lt;/p&gt;</t>
  </si>
  <si>
    <t>A1={{Q3}}:{{Q4}} a. m.#
A2={{Q3}}:{{Q4}} p. m.#*</t>
  </si>
  <si>
    <t>{
    "id": "M2-MyM-8c-I-2",
    "stimulus": "&lt;p&gt;{{Q1}} ha salido por la tarde a {{Q2}}. Las agujas del reloj marcan las {{Q3}}:{{Q4}}. ¿Qué hora es?&lt;/p&gt;",
    "hint": "&lt;p&gt;Se usa &lt;b&gt;a. m.&lt;/b&gt; para &lt;b&gt;antes&lt;/b&gt; del medidía.&lt;/p&gt;&lt;p&gt;Y &lt;b&gt;p. m.&lt;/b&gt; para &lt;b&gt;después&lt;/b&gt; del mediodía.&lt;/p&gt;",
    "feedback": "&lt;p&gt;Se usa &lt;b&gt;a. m.&lt;/b&gt; para &lt;b&gt;antes&lt;/b&gt; del medidía.&lt;/p&gt;&lt;p&gt;Y &lt;b&gt;p. m.&lt;/b&gt; para &lt;b&gt;después&lt;/b&gt; del mediodía.&lt;/p&gt;",
    "seed": {
        "parameters": [
            {
                "name": "Q1",
                "label": null,
                "list": [
                    "Manuel",
                    "Daniel",
                    "Matías",
                    "Irene",
                    "Sandra",
                    "Miriam"
                ]
            },
            {
                "name": "Q2",
                "label": null,
                "list": [
                    "pasear",
                    "comprar el pan",
                    "pasear a su perro",
                    "visitar a un amigo"
                ]
            },
            {
                "name": "Q3",
                "label": null,
                "min": 7,
                "max": 11,
                "step": 1
            },
            {
                "name": "Q4",
                "label": null,
                "min": 10,
                "max": 50,
                "step": 10
            }
        ],
        "calculated": [
            {
                "name": "A1",
                "label": "{{Q3}}:{{Q4}} a. m.",
                "function": "",
                "incorrect": true
            },
            {
                "name": "A2",
                "label": "{{Q3}}:{{Q4}} p. m.",
                "function": ""
            }
        ],
        "uniques": true
    },
    "algorithm": {
        "name": "trueFalse",
        "template": "Multiple choice – standard",
        "params": {
            "countCorrect": 1,
            "countIncorrect": 1,
            "showCheckIcon": false,
            "columns": 2
        }
    }
}</t>
  </si>
  <si>
    <t>M2-MyM-9a</t>
  </si>
  <si>
    <t>Relaciona de manera adecuada las horas y los minutos</t>
  </si>
  <si>
    <t>Elige las respuestas correctas.</t>
  </si>
  <si>
    <t>A1=Una hora son 60 minutos.#*
A2=Un cuarto de hora son 15 minutos.#*
A3=Media hora son 30 minutos.#*
A4=Una hora tiene dos medias horas.#*
A5=Una hora tiene cuatro cuartos de hora.#*
A6=Media hora tiene dos cuartos de hora.#*
A7=Una hora son 100 minutos.#
A8=Media hora son 15 minutos.#
A9=Un cuarto de hora son 30 minutos.#
A10=Media hora tiene tres cuartos de hora.#
A11=Una hora tiene dos cuartos de hora.#
A12=Media hora tiene un cuarto de hora.#
A13=Una hora tiene tres cuartos de hora.#
A14=Media hora son tres cuartos de hora.#</t>
  </si>
  <si>
    <t>&lt;table style=\"width: 70%;\"&gt;\r\n\t&lt;tbody&gt;\r\n\t\t&lt;tr&gt;\r\n\t\t\t&lt;td style=\"width: 35%; text-align: center;\"&gt;Una hora&lt;/td&gt;\r\n\t\t\t&lt;td style=\"width: 35%; text-align: center;\"&gt;60 minutos&lt;/td&gt;\r\n\t\t&lt;/tr&gt;\r\n\t\t&lt;tr&gt;\r\n\t\t\t&lt;td style=\"width: 35%; text-align: center;\"&gt;Tres cuartos de hora&lt;/td&gt;\r\n\t\t\t&lt;td style=\"width: 35%; text-align: center;\"&gt;45 minutos&lt;/td&gt;\r\n\t\t&lt;/tr&gt;\r\n\t\t&lt;tr&gt;\r\n\t\t\t&lt;td style=\"width: 35%; text-align: center;\"&gt;Media hora&lt;/td&gt;\r\n\t\t\t&lt;td style=\"width: 35%; text-align: center;\"&gt;30 minutos&lt;/td&gt;\r\n\t\t&lt;/tr&gt;\r\n\t\t&lt;tr&gt;\r\n\t\t\t&lt;td style=\"width: 35%; text-align: center;\"&gt;Un cuarto de hora&lt;/td&gt;\r\n\t\t\t&lt;td style=\"width: 35%; text-align: center;\"&gt;15 minutos&lt;/td&gt;\r\n\t\t&lt;/tr&gt;\r\n\t&lt;/tbody&gt;\r\n&lt;/table&gt;\r\n</t>
  </si>
  <si>
    <t>{"id":"M2-MyM-9a-I-1","stimulus":"&lt;p&gt;Elige las respuestas correctas.&lt;/p&gt;","hint":"&lt;table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minutos&lt;/td&gt;&lt;/tr&gt;&lt;/tbody&gt;&lt;/table&gt;","seed":{"parameters":[],"calculated":[{"name":"A1","label":"Una hora son 60 minutos.","function":""},{"name":"A2","label":"Un cuarto de hora son 15 minutos.","function":""},{"name":"A3","label":"Media hora son 30 minutos.","function":""},{"name":"A4","label":"Una hora tiene dos medias horas.","function":""},{"name":"A5","label":"Una hora tiene cuatro cuartos de hora.","function":""},{"name":"A6","label":"Media hora tiene dos cuartos de hora.","function":""},{"name":"A7","label":"Una hora son 100 minutos.","function":"","incorrect":true},{"name":"A8","label":"Media hora son 15 minutos.","function":"","incorrect":true},{"name":"A9","label":"Un cuarto de hora son 30 minutos.","function":"","incorrect":true},{"name":"A10","label":"Media hora tiene tres cuartos de hora.","function":"","incorrect":true},{"name":"A11","label":"Una hora tiene dos cuartos de hora.","function":"","incorrect":true},{"name":"A12","label":"Media hora tiene un cuarto de hora.","function":"","incorrect":true},{"name":"A13","label":"Una hora tiene tres cuartos de hora.","function":"","incorrect":true},{"name":"A14","label":"Media hora son tres cuartos de hora.","function":"","incorrect":true}],"uniques":true},"algorithm":{"name":"trueFalse","template":"Multiple choice – standard","params":{"countCorrect":1,"countIncorrect":2,"showCheckIcon":true}}}</t>
  </si>
  <si>
    <t>Une las siguientes horas con su equivalencia en minutos.</t>
  </si>
  <si>
    <t>A1=Una hora#60 minutos
A2=Media hora#30 minutos
A3=Tres cuartos de hora#45 minutos
A4=Un cuarto de hora#15 minutos</t>
  </si>
  <si>
    <t>{"id":"M2-MyM-9a-I-2","stimulus":"&lt;p&gt;Arrastra los siguientes minutos con su equivalencia en horas.&lt;/p&gt;","hint":"&lt;table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minutos&lt;/td&gt;&lt;/tr&gt;&lt;/tbody&gt;&lt;/table&gt;","seed":{"parameters":[],"calculated":[{"name":"A1","label":"Una hora","function":"60 minutos"},{"name":"A2","label":"Media hora","function":"30 minutos"},{"name":"A3","label":"Tres cuartos de hora","function":"45 minutos"},{"name":"A4","label":"Un cuarto de hora","function":"15 minutos"}],"uniques":true},"algorithm":{"name":"linkOperationResult","template":"Match list","params":{"invert":true}}}</t>
  </si>
  <si>
    <t>Escribe cuántos minutos son {{Q1}} horas.</t>
  </si>
  <si>
    <t>{{Q1}} horas son {{A1}} minutos.</t>
  </si>
  <si>
    <t>Q1= List=2,3</t>
  </si>
  <si>
    <t>A1= 60*{{Q1}}</t>
  </si>
  <si>
    <r>
      <rPr>
        <rFont val="Calibri"/>
        <color theme="1"/>
        <sz val="12.0"/>
      </rPr>
      <t>Una hora son 60 minutos</t>
    </r>
    <r>
      <rPr>
        <rFont val="Calibri"/>
        <color theme="1"/>
        <sz val="12.0"/>
      </rPr>
      <t>. Suma 60 minutos {{Q1}} veces.</t>
    </r>
  </si>
  <si>
    <t>{"id":"M2-MyM-9a-E-1","stimulus":"&lt;p&gt;Escribe cuántos minutos son {{Q1}} horas.&lt;/p&gt;","template":"&lt;p&gt;{{Q1}} horas son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minutos&lt;/td&gt;&lt;/tr&gt;&lt;/tbody&gt;&lt;/table&gt;","feedback":"&lt;p&gt;Una hora son 60 minutos. Suma 60 minutos {{Q1}} veces.&lt;/p&gt;","seed":{"parameters":[{"name":"Q1","label":null,"list":[2,3]}],"calculated":[{"name":"A1","label":"{{function}}","function":"60*{{Q1}}"}],"uniques":true},"algorithm":{"name":"calculateOperation","params":{"method":"equivLiteral","keyboard":"NUMERICAL"}}}</t>
  </si>
  <si>
    <t>Escribe cuántos minutos son {{Q1}} medias horas.</t>
  </si>
  <si>
    <t>{{Q1}} medias horas son {{A1}} minutos.</t>
  </si>
  <si>
    <t>Q1= List=2,3,4</t>
  </si>
  <si>
    <t>A1= 30*{{Q1}}</t>
  </si>
  <si>
    <r>
      <rPr>
        <rFont val="Calibri"/>
        <color theme="1"/>
        <sz val="12.0"/>
      </rPr>
      <t>Media hora son 30 minutos</t>
    </r>
    <r>
      <rPr>
        <rFont val="Calibri"/>
        <color theme="1"/>
        <sz val="12.0"/>
      </rPr>
      <t>. Suma 30 minutos {{Q1}} veces.</t>
    </r>
  </si>
  <si>
    <t>{"id":"M2-MyM-9a-E-2","stimulus":"&lt;p&gt;Escribe cuántos minutos son {{Q1}} medias horas.&lt;/p&gt;","template":"&lt;p&gt;{{Q1}} medias horas son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minutos&lt;/td&gt;&lt;/tr&gt;&lt;/tbody&gt;&lt;/table&gt;","feedback":"&lt;p&gt;Media hora son 30 minutos. Suma 30 minutos {{Q1}} veces.&lt;/p&gt;","seed":{"parameters":[{"name":"Q1","label":null,"list":[2,3,4]}],"calculated":[{"name":"A1","label":"{{function}}","function":"30*{{Q1}}"}],"uniques":true},"algorithm":{"name":"calculateOperation","params":{"method":"equivLiteral","keyboard":"NUMERICAL"}}}</t>
  </si>
  <si>
    <t>Escribe cuántos minutos son {{Q1}} cuartos de hora.</t>
  </si>
  <si>
    <t>{{Q1}} cuartos de hora son {{A1}} minutos.</t>
  </si>
  <si>
    <t>A1= 15*{{Q1}}</t>
  </si>
  <si>
    <t>Un cuarto de hora son 15 minutos. Suma 15 minutos {{Q1}} veces.</t>
  </si>
  <si>
    <t>{"id":"M2-MyM-9a-E-3","stimulus":"Escribe cuántos minutos son {{Q1}} cuartos de hora.","template":"{{Q1}} cuartos de hora son {{response}} minutos.","hint":"&lt;table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minutos&lt;/td&gt;&lt;/tr&gt;&lt;/tbody&gt;&lt;/table&gt;","feedback":"Un cuarto de hora son 15 minutos. Suma 15 minutos {{Q1}} veces.","seed":{"parameters":[{"name":"Q1","label":null,"list":[2,3,4]}],"calculated":[{"name":"A1","label":"{{function}}","function":"15*{{Q1}}"}],"uniques":true},"algorithm":{"name":"calculateOperation","params":{"method":"equivLiteral","keyboard":"NUMERICAL"}}}</t>
  </si>
  <si>
    <t>Escribe cuántos cuartos de hora son {{Q1}} horas.</t>
  </si>
  <si>
    <t>{{Q1}} horas son {{A1}} cuartos de hora.</t>
  </si>
  <si>
    <t>A1= 4*{{Q1}}</t>
  </si>
  <si>
    <t>Una hora son 4 cuartos de hora. Suma 4 cuartos de hora {{Q1}} veces.</t>
  </si>
  <si>
    <t>{"id":"M2-MyM-9a-A-1","stimulus":"&lt;p&gt;Escribe cuántos cuartos de hora son {{Q1}} horas.&lt;/p&gt;","template":"&lt;p&gt;{{Q1}} horas son {{response}} cuartos de hora.&lt;/p&gt;","hint":"&lt;table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minutos&lt;/td&gt;&lt;/tr&gt;&lt;/tbody&gt;&lt;/table&gt;","feedback":"&lt;/p&gt;Una hora son 4 cuartos de hora. Suma 4 cuartos de hora {{Q1}} veces.&lt;/p&gt;","seed":{"parameters":[{"name":"Q1","label":null,"list":[2,3,4]}],"calculated":[{"name":"A1","label":"{{function}}","function":"4*{{Q1}}"}],"uniques":true},"algorithm":{"name":"calculateOperation","params":{"method":"equivLiteral","keyboard":"NUMERICAL"}}}</t>
  </si>
  <si>
    <t>Elena ha esperado un tren {{Q1}} cuartos de hora. ¿Cuántos minutos ha esperado?</t>
  </si>
  <si>
    <t>Elena ha esperado {{Q1}} minutos.</t>
  </si>
  <si>
    <t>Q1=List =2,3,4</t>
  </si>
  <si>
    <t>A1=15*{{Q1}}</t>
  </si>
  <si>
    <t>{"id":"M2-MyM-9a-A-2","stimulus":"&lt;p&gt;Elena ha esperado un tren {{Q1}} cuartos de hora. ¿Cuántos minutos ha esperado?&lt;/p&gt;","template":"&lt;p&gt;Elena ha esperado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 cuarto de hora son 15 minutos. Suma 15 minutos {{Q1}} veces.&lt;/p&gt;","seed":{"parameters":[{"name":"Q1","label":null,"list":[2,3,4]}],"calculated":[{"name":"A1","label":"{{function}}","function":"15*{{Q1}}"}],"uniques":true},"algorithm":{"name":"calculateOperation","params":{"method":"equivLiteral","keyboard":"NUMERICAL"}}}</t>
  </si>
  <si>
    <t>¿Cuántos cuartos de hora son {{Q1}} medias horas?</t>
  </si>
  <si>
    <t>{{Q1}} medias horas son {{A1}} cuartos de hora.</t>
  </si>
  <si>
    <t>A1= 2*{{Q1}}</t>
  </si>
  <si>
    <t>Media hora son dos cuartos de hora.#Suma 2 cuartos de hora {{Q1}} veces.</t>
  </si>
  <si>
    <t>{"id":"M2-MyM-9a-A-3","stimulus":"&lt;p&gt;¿Cuántos cuartos de hora son {{Q1}} medias horas?&lt;/p&gt;","template":"&lt;p&gt;{{Q1}} medias horas son {{response}} cuartos de hora.&lt;/p&gt;","hint":"&lt;table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minutos&lt;/td&gt;&lt;/tr&gt;&lt;/tbody&gt;&lt;/table&gt;","feedback":"&lt;p&gt;Media hora son dos cuartos de hora.#Suma 2 cuartos de hora {{Q1}} veces.&lt;/p&gt;","seed":{"parameters":[{"name":"Q1","label":null,"list":[2,3,4]}],"calculated":[{"name":"A1","label":"{{function}}","function":"2*{{Q1}}"}],"uniques":true},"algorithm":{"name":"calculateOperation","params":{"method":"equivLiteral","keyboard":"NUMERICAL"}}}</t>
  </si>
  <si>
    <t>M2-MyM-10a</t>
  </si>
  <si>
    <t>Mide el tiempo en periodos menores que un día</t>
  </si>
  <si>
    <t>Ha pasado un cuarto de hora desde que el reloj marcaba las {{Q1}}:{{T11}}. Mueve las manecillas del reloj para marcar la hora actual.
(analog)</t>
  </si>
  <si>
    <t>Q1= Min=2; Max=11;Step=1
Q2= List=0,15,30</t>
  </si>
  <si>
    <t xml:space="preserve">T11=if ({{Q2}} == 0) {'{{Q2}}0'} else {{{Q2}}}
A1={{Q1}}
A2={{Q2}}+15
A3=Lemonlib.toTimeString({{Q1}},{{A2}})
</t>
  </si>
  <si>
    <t>En un reloj analógico, la manecilla más corta señala la hora y la larga los minutos.</t>
  </si>
  <si>
    <t>&lt;p&gt;En un reloj analógico, la manecilla más corta señala la hora y la larga los minutos.&lt;/p&gt;</t>
  </si>
  <si>
    <t>{"id":"M2-MyM-10a-I-1","stimulus":"&lt;p&gt;Ha pasado un cuarto de hora desde que el reloj marcaba las {{Q1}}:{{T11}}. Mueve las manecillas del reloj para marcar la hora actual.&lt;/p&gt;","feedback":"&lt;p&gt;En un reloj analógico, la manecilla más corta señala la hora y la larga los minutos.&lt;/p&gt;","hint":"&lt;p&gt;En un reloj analógico, la manecilla más corta señala la hora y la larga los minutos.&lt;/p&gt;","seed":{"parameters":[{"name":"Q1","label":null,"min":2,"max":11,"step":1},{"name":"Q2","label":null,"list":[0,15,30]}],"calculated":[{"name":"T11","label":"{{function}}","function":"if ({{Q2}} == 0) {'{{Q2}}0'} else {{{Q2}}}","temp":"true"},{"name":"A1","function":"{{Q1}}"},{"name":"A2","function":"{{Q2}}+15"},{"name":"A3","label":"{{function}}","function":"Lemonlib.toTimeString({{Q1}},{{A2}})","temp":true}],"uniques":true},"algorithm":{"name":"clock","params":{"type":"analog"}}}</t>
  </si>
  <si>
    <t>Ha pasado media hora desde que el reloj marcaba las {{Q1}}:{{Q2}}. Mueve las flechas para marcar en el reloj la hora actual.
(digital)</t>
  </si>
  <si>
    <t>Q1= Min=2; Max=11;Step=1
Q2= List=0,15</t>
  </si>
  <si>
    <t>A1={{Q1}}
A2={{Q2}}+30
A3=Lemonlib.toTimeString({{Q1}},{{A2}})
T11=if ({{Q2}} == 0) {'{{Q2}}0'} else {{{Q2}}}</t>
  </si>
  <si>
    <t>En un reloj digital, el número antes de los dos puntos marca la hora y el otro los minutos.</t>
  </si>
  <si>
    <t>&lt;p&gt;En un reloj digital, el número antes de los dos puntos marca la hora y el otro los minutos.&lt;/p&gt;</t>
  </si>
  <si>
    <t>{"id":"M2-MyM-10a-I-2","stimulus":"&lt;p&gt;Ha pasado media hora desde que el reloj marcaba las {{Q1}}:{{T11}}. Mueve las flechas para marcar en el reloj la hora actual.&lt;/p&gt;","hint":"&lt;p&gt;En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minutos.&lt;/p&gt;","seed":{"parameters":[{"name":"Q1","label":null,"list":[2,3,4,5,6,7,8,9,10,11]},{"name":"Q2","label":null,"list":["0","15"]}],"calculated":[{"name":"T11","label":"{{function}}","function":"if ({{Q2}} == 0) {'{{Q2}}0'} else {{{Q2}}}","temp":"true"},{"name":"A1","function":"{{Q1}}"},{"name":"A2","function":"{{Q2}}+30"},{"name":"A1LABEL","label":"{{function}}","function":"Lemonlib.toTimeString({{Q1}},{{A2}})","temp":true}],"uniques":false},"algorithm":{"name":"clock","params":{"type":"digital"}}}</t>
  </si>
  <si>
    <t>Han pasado 2 horas y 15 minutos desde que el reloj marcaba las {{Q1}}:{{T11}}. Mueve las manecillas del reloj para marcar la hora actual.
(analog)</t>
  </si>
  <si>
    <t>Q1= Min=2; Max=9;Step=1
Q2= 0,15,30</t>
  </si>
  <si>
    <t xml:space="preserve">T11=if ({{Q2}} == 0) {'{{Q2}}0'} else {{{Q2}}}
A2={{Q2}}+15
A1={{Q1}}+2
A3=Lemonlib.toTimeString({{A1}},{{A2}})
</t>
  </si>
  <si>
    <t>&lt;p&gt;En un reloj analógico, la manecilla más corta señala la hora y la larga los minutos. &lt;/p&gt;</t>
  </si>
  <si>
    <t>{"id":"M2-MyM-10a-I-3","stimulus":"&lt;p&gt;Han pasado 2 horas y 15 minutos desde que el reloj marcaba las {{Q1}}:{{T11}}. Mueve las manecillas del reloj para marcar la hora actual.&lt;/p&gt;","feedback":"&lt;p&gt;En un reloj analógico, la manecilla más corta señala la hora y la larga los minutos.&lt;/p&gt;","hint":"&lt;p&gt;En un reloj analógico, la manecilla más corta señala la hora y la larga los minutos.&lt;/p&gt;","seed":{"parameters":[{"name":"Q1","label":null,"min":2,"max":9,"step":1},{"name":"Q2","label":null,"list":[0,15,30]}],"calculated":[{"name":"T11","label":"{{function}}","function":"if ({{Q2}} == 0) {'{{Q2}}0'} else {{{Q2}}}","temp":"true"},{"name":"A1","function":"{{Q1}}+2"},{"name":"A2","function":"{{Q2}}+15"},{"name":"A3","label":"{{function}}","function":"Lemonlib.toTimeString({{A1}},{{A2}})","temp":true}],"uniques":true},"algorithm":{"name":"clock","params":{"type":"analog"}}}</t>
  </si>
  <si>
    <t>Son las {{Q1}}:{{Q2}}. Mueve las flechas para retrasar media hora el reloj
(digital)</t>
  </si>
  <si>
    <t>Q1= Min=2; Max=11;Step=1
Q2= 0,15</t>
  </si>
  <si>
    <t>A1={{Q1}}-1
A2=30+{{Q2}}
A3=Lemonlib.toTimeString({{A1}},{{A2}})
T11=if ({{Q2}} == 0) {'{{Q2}}0'} else {{{Q2}}}</t>
  </si>
  <si>
    <t>{"id":"M2-MyM-10a-I-4","stimulus":"&lt;p&gt;Son las {{Q1}}:{{T11}}. Mueve las flechas para retrasar media hora el reloj.&lt;/p&gt;","hint":"&lt;p&gt;En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minutos.&lt;/p&gt;","seed":{"parameters":[{"name":"Q1","label":null,"list":[2,3,4,5,6,7,8,9,10,11]},{"name":"Q2","label":null,"list":["0","15"]}],"calculated":[{"name":"T11","label":"{{function}}","function":"if ({{Q2}} == 0) {'{{Q2}}0'} else {{{Q2}}}","temp":"true"},{"name":"A1","function":"{{Q1}}-1"},{"name":"A2","function":"{{Q2}}+30"},{"name":"A1LABEL","label":"{{function}}","function":"Lemonlib.toTimeString({{Q1}},{{A2}})","temp":true}],"uniques":false},"algorithm":{"name":"clock","params":{"type":"digital"}}}</t>
  </si>
  <si>
    <t>Camilo ha mirado su reloj y marca las {{Q1}}:{{Q2}}. Si el autobús sale dentro de 15 minutos, marca en el reloj la hora a la que llegará el autobús.
(analog)</t>
  </si>
  <si>
    <t>Q1= Min=1; Max=11;Step=1
Q2= 0,15,30</t>
  </si>
  <si>
    <t>T11=if ({{Q2}} == 0) {'{{Q2}}0'} else {{{Q2}}}
A1={{Q1}}
A2={{Q2}}+15
A3=Lemonlib.toTimeString({{Q1}},{{A2}})</t>
  </si>
  <si>
    <t>{"id":"M2-MyM-10a-E-1","stimulus":"&lt;p&gt;Camilo ha mirado su reloj y marca las {{Q1}}:{{T11}}. Si el autobús sale dentro de 15 minutos, marca en el reloj la hora a la que saldrá el autobús.&lt;/p&gt;","feedback":"&lt;p&gt;En un reloj analógico, la manecilla más corta señala la hora y la larga los minutos.&lt;/p&gt;","hint":"&lt;p&gt;En un reloj analógico, la manecilla más corta señala la hora y la larga los minutos.&lt;/p&gt;","seed":{"parameters":[{"name":"Q1","label":null,"min":1,"max":11,"step":1},{"name":"Q2","label":null,"list":[0,15,30]}],"calculated":[{"name":"T11","label":"{{function}}","function":"if ({{Q2}} == 0) {'{{Q2}}0'} else {{{Q2}}}","temp":"true"},{"name":"A1","function":"{{Q1}}"},{"name":"A2","function":"{{Q2}}+15"},{"name":"A3","label":"{{function}}","function":"Lemonlib.toTimeString({{A1}},{{A2}})","temp":true}],"uniques":true},"algorithm":{"name":"clock","params":{"type":"analog"}}}</t>
  </si>
  <si>
    <t>El reloj de la estación marca las {{Q1}}:{{T11}}. Si el tren salió hace quince minutos, ajusta el reloj a la hora de salida del tren.
(digital)</t>
  </si>
  <si>
    <t>Q1= Min=2; Max=11;Step=1
Q2= 0,15,30</t>
  </si>
  <si>
    <t>T1={{Q2}}+15
A1={{Q1}}
A2={{Q2}}
A3=Lemonlib.toTimeString({{A1}},{{A2}})</t>
  </si>
  <si>
    <t>{"id":"M2-MyM-10a-E-2","stimulus":"&lt;p&gt;El reloj de la estación marca las {{Q1}}:{{T1}}. Si el tren salió hace quince minutos, ajusta el reloj a la hora de salida del tren.&lt;/p&gt;","hint":"&lt;p&gt;En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30"]}],"calculated":[{"name":"T1","label":"{{function}}","function":"{{Q2}}+15","temp":"true"},{"name":"A1","function":"{{Q1}}"},{"name":"A2","function":"{{Q2}}"},{"name":"A1LABEL","label":"{{function}}","function":"Lemonlib.toTimeString({{Q1}},{{A2}})","temp":true}],"uniques":false},"algorithm":{"name":"clock","params":{"type":"digital"}}}</t>
  </si>
  <si>
    <t>Son las {{Q1}}:{{T11}} y queda una hora y cuarto para que empiece el partido. Ajusta el reloj a la hora de comienzo del partido.
(analog)</t>
  </si>
  <si>
    <t>Q1= Min=5; Max=10; Step=1
Q2= 0,15,30</t>
  </si>
  <si>
    <t>A1={{Q2}}+15
A2={{Q1}}+1
A3=Lemonlib.toTimeString({{A1}},{{A2}})</t>
  </si>
  <si>
    <t>{"id":"M2-MyM-10a-E-3","stimulus":"&lt;p&gt;Son las {{Q1}}:{{T11}} y queda una hora y cuarto para que empiece el partido. Ajusta el reloj a la hora de comienzo del partido.&lt;/p&gt;","feedback":"&lt;p&gt;En un reloj analógico, la manecilla más corta señala la hora y la larga los minutos.&lt;/p&gt;","hint":"&lt;p&gt;En un reloj analógico, la manecilla más corta señala la hora y la larga los minutos.&lt;/p&gt;","seed":{"parameters":[{"name":"Q1","label":null,"min":5,"max":10,"step":1},{"name":"Q2","label":null,"list":[0,15,30]}],"calculated":[{"name":"T11","label":"{{function}}","function":"if ({{Q2}} == 0) {'{{Q2}}0'} else {{{Q2}}}","temp":"true"},{"name":"A1","function":"{{Q1}}+1"},{"name":"A2","function":"{{Q2}}+15"},{"name":"A3","label":"{{function}}","function":"Lemonlib.toTimeString({{A1}},{{A2}})","temp":true}],"uniques":true},"algorithm":{"name":"clock","params":{"type":"analog"}}}</t>
  </si>
  <si>
    <t>M2-G-1a</t>
  </si>
  <si>
    <t>Describe la posición de objetos con "a la derecha de" y "a la izquierda de"</t>
  </si>
  <si>
    <t>Indica si estas oraciones son verdaderas o falsas.
$$IMG=M2-G-1a-4</t>
  </si>
  <si>
    <t>A1=A la derecha del niño hay 1 pelota roja.#*
A2=A la derecha del niño hay 2 pelotas azules.#*
A3=A la izquierda del niño hay 1 pelota azul.#*
A4=A la izquierda del niño hay 2 pelotas verdes.#*
A5=A la izquierda del niño hay 2 pelota rojas.#
A6=A la izquierda del niño hay 1 pelota roja.#
A7=A la derecha del niño hay 1 pelota verde.#
A8=A la derecha del niño hay 1 pelota azul.#</t>
  </si>
  <si>
    <t>Imagen M2-G-1b-1. Ponemos las etiquetas "encima" y "debajo" al lado de cada elemento.</t>
  </si>
  <si>
    <t>Geometría</t>
  </si>
  <si>
    <t>{"id":"M2-G-1a-I-1","stimulus":"&lt;p&gt;Indica si estas oraciones son verdaderas o falsas desde la perspectiva del niño.&lt;div style=\"display:flex; justify-content:center;\"&gt;&lt;img src=\"https://blueberry-assets.oneclick.es/M2_G_1a_4.svg\"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hombre&lt;/span&gt;&lt;/div&gt;&lt;/div&gt;&lt;/div&gt;&lt;/div&gt;","seed":{"parameters":[],"calculated":[{"name":"A1","label":"A la izquierda del niño hay 1 pelota roja.","function":""},{"name":"A2","label":"A la derecha del niño hay 1 pelota azul.","function":""},{"name":"A3","label":"A la izquierda del niño hay 2 pelotas azules.","function":""},{"name":"A4","label":"A la derecha del niño hay 2 pelotas verdes.","function":""},{"name":"A5","label":"A la izquierda del niño hay 2 pelota rojas.","function":"","incorrect":true},{"name":"A6","label":"A la izquierda del niño hay 1 pelota azul.","function":"","incorrect":true},{"name":"A7","label":"A la derecha del niño hay 1 pelota verde.","function":"","incorrect":true},{"name":"A8","label":"A la derecha del niño hay 2 pelotas azules.","function":"","incorrect":true}],"uniques":true},"algorithm":{"name":"trueFalse","template":"Choice matrix – inline","params":{"countCorrect":2,"countIncorrect":1,"showCheckIcon":false,"options":["Verdadero","Falso"]}}}</t>
  </si>
  <si>
    <t>Indica si estas oraciones son verdaderas o falsas.
$$IMG=M2-G-1a-5</t>
  </si>
  <si>
    <t>A1=A la derecha del vaso hay 3 manzanas.#*
A2=A la derecha del vaso hay 1 plato.#*
A3=A la izquierda del vaso hay 1 galleta.#*
A4=A la izquierda del vaso hay 2 fresas.#*
A5=A la izquierda del vaso hay 2 galletas.#
A6=A la izquierda del vaso hay 1 fresa.#
A7=A la derecha del vaso hay 2 platos.#
A8=A la derecha del vaso hay 2 manzanas.#</t>
  </si>
  <si>
    <t>{"id":"M2-G-1a-I-2","stimulus":"&lt;p&gt;Indica si estas oraciones son verdaderas o falsas.&lt;div style=\"display:flex; justify-content:center;\"&gt;&lt;img src=\"https://blueberry-assets.oneclick.es/M2_G_1a_5.svg\"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hombre&lt;/span&gt;&lt;/div&gt;&lt;/div&gt;&lt;/div&gt;&lt;/div&gt;","seed":{"parameters":[],"calculated":[{"name":"A1","label":"A la derecha del niño hay 3 manzanas.","function":""},{"name":"A3","label":"A la izquierda del niño hay 1 galleta.","function":""},{"name":"A4","label":"A la izquierda del niño hay 2 fresas.","function":""},{"name":"A5","label":"A la izquierda del niño hay 2 galletas.","function":"","incorrect":true},{"name":"A6","label":"A la izquierda del niño hay 1 fresa.","function":"","incorrect":true},{"name":"A8","label":"A la derecha del niño hay 2 manzanas.","function":"","incorrect":true}],"uniques":true},"algorithm":{"name":"trueFalse","template":"Choice matrix – inline","params":{"countCorrect":2,"countIncorrect":1,"showCheckIcon":false,"options":["Verdadero","Falso"]}}}</t>
  </si>
  <si>
    <t>Observa la imagen y elige la opción correcta.
$$IMG=M2-G-1a-2</t>
  </si>
  <si>
    <t>A la {{response}} de la niña hay unas {{Q1}}.</t>
  </si>
  <si>
    <t>Q1= List= tijeras, llaves</t>
  </si>
  <si>
    <t>group1=
A1=derecha*
A2=izquierda</t>
  </si>
  <si>
    <t>{"id":"M2-G-1a-E-1","stimulus":"&lt;p&gt;Observa la imagen y elige la opción correcta.&lt;div style=\"display:flex; justify-content:center;\"&gt;&lt;img src=\"https://blueberry-assets.oneclick.es/M2_G_1a_2.svg\" width=\"300\"&gt;&lt;/img&gt;&lt;/div&gt;&lt;/p&gt;","template":"A la {{response}} de la niña hay unas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tijeras","llaves"]}],"calculated":[{"name":"A1","label":"{{function}}","function":"derecha","group":1},{"name":"A2","label":"{{function}}","function":"izquierda","incorrect":true,"group":1}],"uniques":true},"algorithm":{"name":"groupResponses","template":"Cloze with drop down"}}</t>
  </si>
  <si>
    <t>A la {{response}} de la niña hay un {{Q1}}.</t>
  </si>
  <si>
    <t>Q1= List= vaso, libro</t>
  </si>
  <si>
    <t>group1=
A1=derecha
A2=izquierda*</t>
  </si>
  <si>
    <t>{"id":"M2-G-1a-E-2","stimulus":"&lt;p&gt;Observa la imagen y elige la opción correcta.&lt;div style=\"display:flex; justify-content:center;\"&gt;&lt;img src=\"https://blueberry-assets.oneclick.es/M2_G_1a_2.svg\" width=\"300\"&gt;&lt;/img&gt;&lt;/div&gt;&lt;/p&gt;","template":"A la {{response}} de la niña hay un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vaso","libro"]}],"calculated":[{"name":"A1","label":"{{function}}","function":"derecha","incorrect":true,"group":1},{"name":"A2","label":"{{function}}","function":"izquierda","group":1}],"uniques":true},"algorithm":{"name":"groupResponses","template":"Cloze with drop down"}}</t>
  </si>
  <si>
    <t>Observa la imagen y elige la opción correcta.
$$IMG=M2-G-1a-3</t>
  </si>
  <si>
    <t>A la {{response}} del columpio hay un {{Q1}}.</t>
  </si>
  <si>
    <t>Q1= List= balón, perro</t>
  </si>
  <si>
    <t>{"id":"M2-G-1a-E-3","stimulus":"&lt;p&gt;Observando la posición de la abuela, elige la opción correcta.&lt;/p&gt;&lt;div style=\"display:flex; justify-content:center;\"&gt;&lt;img src=\"https://blueberry-assets.oneclick.es/M2_G_1a_3.svg\" width=\"450\"&gt;&lt;/img&gt;&lt;/div&gt;","template":"A la {{response}} de la abuela hay un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balón","perro"]}],"calculated":[{"name":"A1","label":"{{function}}","function":"derecha","group":1},{"name":"A2","label":"{{function}}","function":"izquierda","incorrect":true,"group":1}],"uniques":true},"algorithm":{"name":"groupResponses","template":"Cloze with drop down"}}</t>
  </si>
  <si>
    <t>A la {{response}} del columpio hay {{Q1}}.</t>
  </si>
  <si>
    <t>Q1= List= un niño, una mochila</t>
  </si>
  <si>
    <t>{"id":"M2-G-1a-E-4","stimulus":"&lt;p&gt;Observando la posición de la abuela, elige la opción correcta.&lt;/p&gt;&lt;div style=\"display:flex; justify-content:center;\"&gt;&lt;img src=\"https://blueberry-assets.oneclick.es/M2_G_1a_3.svg\" width=\"450\"&gt;&lt;/img&gt;&lt;/div&gt;","template":"A la {{response}} de la abuela hay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hombre&lt;/span&gt;&lt;/div&gt;&lt;/div&gt;&lt;/div&gt;&lt;/div&gt;","seed":{"parameters":[{"name":"Q1","label":null,"list":["un niño","una mochila"]}],"calculated":[{"name":"A1","label":"{{function}}","function":"derecha","incorrect":true,"group":1},{"name":"A2","label":"{{function}}","function":"izquierda","group":1}],"uniques":true},"algorithm":{"name":"groupResponses","template":"Cloze with drop down"}}</t>
  </si>
  <si>
    <t>M2-G-1b</t>
  </si>
  <si>
    <t>Describe la posición de objetos con encima de/debajo de</t>
  </si>
  <si>
    <t>¿Qué está encima y debajo del niño?</t>
  </si>
  <si>
    <t>Imagen M2-G-1b-1
Al lado del pájaro ponemos la etiqueta {{A1}}.
Al lado de la mesa ponemos la etiqueta {{A2}}.</t>
  </si>
  <si>
    <t>Label image with drag and drop</t>
  </si>
  <si>
    <t>A1= "encima"
A2= "debajo"</t>
  </si>
  <si>
    <t>Imagen M2-G-1b-2. Ponemos las etiquetas "encima" y "debajo" al lado de cada elemento.</t>
  </si>
  <si>
    <t>{
    "id": "M2-G-1b-I-1",
    "stimulus": "&lt;p&gt;Arrastra las palabras según qué está encima o debajo del niño.&lt;/p&gt;",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t>
  </si>
  <si>
    <t>¿Qué está encima y debajo de la sombrilla?</t>
  </si>
  <si>
    <t>Imagen M2-G-1b-3
Al lado de la mariposa ponemos la etiqueta {{A1}}.
Al lado de la persona ponemos la etiqueta {{A2}}.</t>
  </si>
  <si>
    <t>{
    "id": "M2-G-1b-I-2",
    "stimulus": "&lt;p&gt;Arrastra las palabras según qué está encima o debajo de la sombrilla.&lt;/p&gt;",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t>
  </si>
  <si>
    <t>¿Qué está encima y debajo de la mesa?</t>
  </si>
  <si>
    <t>Imagen M2-G-1b-4
Al lado del libro ponemos la etiqueta {{A1}}.
Al lado de las zapatillas ponemos la etiqueta {{A2}}.</t>
  </si>
  <si>
    <t>{
    "id": "M2-G-1b-I-3",
    "stimulus": "&lt;p&gt;Arrastra las palabras según qué está encima o debajo de la mesa.&lt;/p&gt;",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"https://blueberry-assets.oneclick.es/M2_G_1b_4.png",
                "alt": "",
                "title": "",
                "percent": 1
            },
            "responses": [
                {
                    "x": 210,
                    "y": 0,
                    "z": 15,
                    "width": 100,
                    "height": 35,
                    "pointer": ""
                },
                {
                    "x": 250,
                    "y": 225,
                    "z": 27,
                    "width": 100,
                    "height": 35,
                    "pointer": ""
                }
            ],
            "fontSize": 10
        }
    }
}</t>
  </si>
  <si>
    <t>¿Qué gallinas están encima del soporte?
$$IMG=M2-G-1b-5</t>
  </si>
  <si>
    <t>A1=La gallina blanca y marrón*
A2=La gallina blanca y naranja
A3=La gallina marrón y naranja</t>
  </si>
  <si>
    <t>{"id":"M2-G-1b-E-1","stimulus":"&lt;p&gt;¿Qué animal está encima del soporte?&lt;div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68.6051%;\"&gt;&lt;b&gt;Debajo&lt;/b&gt;&lt;/span&gt;&lt;/div&gt;&lt;/div&gt;&lt;/div&gt;&lt;/div&gt;","seed":{"parameters":[],"calculated":[{"name":"A1","label":"{{function}}","function":"La gallina"},{"name":"A2","label":"{{function}}","function":"El polluelo","incorrect":true},{"name":"A3","label":"{{function}}","function":"El gallo","incorrect":true}],"uniques":true},"algorithm":{"name":"trueFalse","template":"Multiple choice – standard","params":{"countCorrect":1,"countIncorrect":2,"showCheckIcon":false,"columns":3}}}</t>
  </si>
  <si>
    <t>¿Qué gallinas están debajo del soporte?
$$IMG=M2-G-1b-5</t>
  </si>
  <si>
    <t>A1=La gallina blanca y marrón
A2= La gallina blanca y naranja
A3= La gallina marrón y naranja*</t>
  </si>
  <si>
    <t>{"id":"M2-G-1b-E-2","stimulus":"&lt;p&gt;¿Qué animal está debajo del cable?&lt;div style=\"display:flex; justify-content:center;\"&gt;&lt;img src=\"https://blueberry-assets.oneclick.es/M2_G_1b_7.svg\"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68.6051%;\"&gt;&lt;b&gt;Debajo&lt;/b&gt;&lt;/span&gt;&lt;/div&gt;&lt;/div&gt;&lt;/div&gt;&lt;/div&gt;","seed":{"parameters":[],"calculated":[{"name":"A1","label":"{{function}}","function":"El pájaro","incorrect":true},{"name":"A2","label":"{{function}}","function":"La paloma","incorrect":true},{"name":"A3","label":"{{function}}","function":"El gato"}],"uniques":true},"algorithm":{"name":"trueFalse","template":"Multiple choice – standard","params":{"countCorrect":1,"countIncorrect":2,"showCheckIcon":false,"columns":3}}}</t>
  </si>
  <si>
    <t>¿Qué hay encima del sillón?
$$IMG=M2-G-1b-6</t>
  </si>
  <si>
    <t>A1=Una manta*
A2= Un libro*
A3= Un mando a distancia
A4= Un cubo de Rubik</t>
  </si>
  <si>
    <t>{"id":"M2-G-1b-E-3","stimulus":"&lt;p&gt;¿Qué hay encima del sillón?&lt;div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68.6051%;\"&gt;&lt;b&gt;Debajo&lt;/b&gt;&lt;/span&gt;&lt;/div&gt;&lt;/div&gt;&lt;/div&gt;&lt;/div&gt;","seed":{"parameters":[],"calculated":[{"name":"A1","label":"{{function}}","function":"Una manta."},{"name":"A2","label":"{{function}}","function":"Un libro."},{"name":"A3","label":"{{function}}","function":"Un mando a distancia.","incorrect":true},{"name":"A4","label":"{{function}}","function":"Un cubo de Rubik.","incorrect":true}],"uniques":true},"algorithm":{"name":"trueFalse","template":"Multiple choice – standard","params":{"countCorrect":1,"countIncorrect":2,"showCheckIcon":false,"columns":3}}}</t>
  </si>
  <si>
    <t>¿Qué hay debajo del sillón?
$$IMG=M2-G-1b-6</t>
  </si>
  <si>
    <t>A1=Una manta
A2= Un libro
A3= Un mando a distancia*
A4= Un cubo de Rubik*</t>
  </si>
  <si>
    <t>{"id":"M2-G-1b-E-4","stimulus":"&lt;p&gt;¿Qué hay debajo del sillón?&lt;div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68.6051%;\"&gt;&lt;b&gt;Debajo&lt;/b&gt;&lt;/span&gt;&lt;/div&gt;&lt;/div&gt;&lt;/div&gt;&lt;/div&gt;","seed":{"parameters":[],"calculated":[{"name":"A1","label":"{{function}}","function":"Una manta.","incorrect":true},{"name":"A2","label":"{{function}}","function":"Un libro.","incorrect":true},{"name":"A3","label":"{{function}}","function":"Un mando a distancia."},{"name":"A4","label":"{{function}}","function":"Un cubo de Rubik."}],"uniques":true},"algorithm":{"name":"trueFalse","template":"Multiple choice – standard","params":{"countCorrect":1,"countIncorrect":2,"showCheckIcon":false,"columns":3}}}</t>
  </si>
  <si>
    <t>M2-G-1c</t>
  </si>
  <si>
    <t>Describe la posición de objetos con dentro/fuera/frontera (o interior/exterior/frontera)</t>
  </si>
  <si>
    <t xml:space="preserve">Escoge la imagen que muestra al pavo real dentro del corral. </t>
  </si>
  <si>
    <t>A1=$$IMG=M2-G-1c-1*
A2=$$IMG=M2-G-1c-2
A3=$$IMG=M2-G-1c-3
A4=$$IMG=M2-G-1c-4</t>
  </si>
  <si>
    <t>Imagen M2-G-1c-5
Debajo/encima del de la izq: "dentro" (minúsculas)
Debajo/encima del de la dcha: "fuera" (minúsculas)
Como en 1º</t>
  </si>
  <si>
    <t>Imagen M2-G-1c-5
Debajo/encima del de la izq: "dentro" (minúsculas)
Debajo/encima del de la dcha: "fuera" (minúsculas)
Como en 1º</t>
  </si>
  <si>
    <t>{"id":"M2-G-1c-I-1","stimulus":"&lt;p&gt;Escoge la imagen que muestra al pavo real dentro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</si>
  <si>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al caballo fuera del corral. </t>
  </si>
  <si>
    <t>A1=$$IMG=M2-G-1c-1
A2=$$IMG=M2-G-1c-2*
A3=$$IMG=M2-G-1c-3
A4=$$IMG=M2-G-1c-4</t>
  </si>
  <si>
    <t>{"id":"M2-G-1c-I-2","stimulus":"&lt;p&gt;Escoge la imagen que muestra al caballo fuera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</si>
  <si>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 la gallina dentro del corral. </t>
  </si>
  <si>
    <t>A1=$$IMG=M2-G-1c-1
A2=$$IMG=M2-G-1c-2
A3=$$IMG=M2-G-1c-3*
A4=$$IMG=M2-G-1c-4</t>
  </si>
  <si>
    <t>{"id":"M2-G-1c-I-3","stimulus":"&lt;p&gt;Escoge la imagen que muestra a la gallina dentro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</si>
  <si>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al perro en la frontera del corral. </t>
  </si>
  <si>
    <t>A1=$$IMG=M2-G-1c-1
A2=$$IMG=M2-G-1c-2
A3=$$IMG=M2-G-1c-3
A4=$$IMG=M2-G-1c-4*</t>
  </si>
  <si>
    <t>{"id":"M2-G-1c-I-4","stimulus":"&lt;p&gt;Escoge la imagen que muestra al perro en la frontera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width=\"300\"&gt;&lt;/img&gt;&lt;/div&gt;"}],"uniques":true},"algorithm":{"name":"trueFalse","template":"Multiple choice – standard","params":{"countCorrect":1,"countIncorrect":2,"showCheckIcon":false,"columns":3}}}</t>
  </si>
  <si>
    <t>Observa la imagen y escoge entre &lt;i&gt;dentro&lt;/i&gt; y &lt;i&gt;fuera.&lt;/i&gt;
$$IMG=M2-G-1c-6</t>
  </si>
  <si>
    <t>La camiseta de color {{Q1}} está {{response}} del armario.</t>
  </si>
  <si>
    <t>Q1= List= amarillo, verde, azul</t>
  </si>
  <si>
    <t>group1=
A1=dentro*
A2=fuera</t>
  </si>
  <si>
    <t>Imagen M2-G-1c-5 Debajo/encima del de la izq: "dentro" (minúsculas)Debajo/encima del de la dcha: "fuera" (minúsculas) Como en 1º</t>
  </si>
  <si>
    <t>Imagen M2-G-1c-5
Debajo/encima del de la izq: "dentro" (minúsculas)Debajo/encima del de la dcha: "fuera" (minúsculas)
Como en 1º</t>
  </si>
  <si>
    <t>{"id":"M2-G-1c-E-1","stimulus":"&lt;p&gt;Observa la imagen y escoge entre &lt;i&gt;dentro&lt;/i&gt; y &lt;i&gt;fuera.&lt;/i&gt;&lt;/p&gt;&lt;div style=\"display:flex; justify-content:center;\"&gt;&lt;img src=\"https://blueberry-assets.oneclick.es/M2_G_1c_6.svg\" width=\"300\"&gt;&lt;/img&gt;&lt;/div&gt;","template":"&lt;p&gt;La camiseta de color {{Q1}} está {{response}} del armario.&lt;/p&gt;","hint":"&lt;div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amarillo","verde","azul"]}],"calculated":[{"name":"A1","label":"{{function}}","function":"dentro","group":1},{"name":"A2","label":"{{function}}","function":"fuera","incorrect":true,"group":1}],"uniques":true},"algorithm":{"name":"groupResponses","template":"Cloze with drop down"}}</t>
  </si>
  <si>
    <t>Q1= List= rosa, naranja</t>
  </si>
  <si>
    <t>group1=
A1=dentro
A2=fuera*</t>
  </si>
  <si>
    <t>Imagen M2-G-1c-5 Debajo/encima del de la izq: "dentro" (minúsculas) Debajo/encima del de la dcha: "fuera" (minúsculas)
Como en 1º</t>
  </si>
  <si>
    <t>{"id":"M2-G-1c-E-2","stimulus":"&lt;p&gt;Observa la imagen y escoge entre &lt;i&gt;dentro&lt;/i&gt; y &lt;i&gt;fuera.&lt;/i&gt;&lt;div style=\"display:flex; justify-content:center;\"&gt;&lt;img src=\"https://blueberry-assets.oneclick.es/M2_G_1c_6.svg\" width=\"300\"&gt;&lt;/img&gt;&lt;/div&gt;&lt;/p&gt;","template":"La camiseta de color {{Q1}} está {{response}} del armario.","hint":"&lt;div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rosa","naranja"]}],"calculated":[{"name":"A1","label":"{{function}}","function":"fuera","group":1},{"name":"A2","label":"{{function}}","function":"dentro","incorrect":true,"group":1}],"uniques":true},"algorithm":{"name":"groupResponses","template":"Cloze with drop down"}}</t>
  </si>
  <si>
    <t>Observa la imagen y escoge entre &lt;i&gt;dentro&lt;/i&gt; y &lt;i&gt;fuera.&lt;/i&gt;
$$IMG=M2-G-1c-7</t>
  </si>
  <si>
    <t>Hay dos {{Q1}} {{response}} de la pecera.</t>
  </si>
  <si>
    <t>Q1= List= peces, piedras</t>
  </si>
  <si>
    <t>{"id":"M2-G-1c-E-3","stimulus":"&lt;p&gt;Observa la imagen y escoge entre &lt;i&gt;dentro&lt;/i&gt; y &lt;i&gt;fuera.&lt;/i&gt;&lt;/p&gt;&lt;div style=\"display:flex; justify-content:center;\"&gt;&lt;img src=\"https://blueberry-assets.oneclick.es/M2_G_1c_7.svg\" width=\"300\"&gt;&lt;/img&gt;&lt;/div&gt;","template":"&lt;p&gt;Hay dos {{Q1}} {{response}} de la pecera.&lt;/p&gt;","hint":"&lt;div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peces","piedras"]}],"calculated":[{"name":"A1","label":"{{function}}","function":"dentro","group":1},{"name":"A2","label":"{{function}}","function":"fuera","incorrect":true,"group":1}],"uniques":true},"algorithm":{"name":"groupResponses","template":"Cloze with drop down"}}</t>
  </si>
  <si>
    <t>Hay {{Q1}} {{response}} de la pecera.</t>
  </si>
  <si>
    <t>Q1= List= una planta, un astronauta</t>
  </si>
  <si>
    <t>{"id":"M2-G-1c-E-4","stimulus":"&lt;p&gt;Observa la imagen y escoge entre &lt;i&gt;dentro&lt;/i&gt; y &lt;i&gt;fuera.&lt;/i&gt;&lt;div style=\"display:flex; justify-content:center;\"&gt;&lt;img src=\"https://blueberry-assets.oneclick.es/M2_G_1c_7.svg\" width=\"300\"&gt;&lt;/img&gt;&lt;/div&gt;&lt;/p&gt;","template":"Hay {{Q1}} {{response}} de la pecera.","hint":"&lt;div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10%;\"&gt;fuera&lt;/span&gt;&lt;/div&gt;&lt;/div&gt;&lt;/div&gt;&lt;/div&gt;","seed":{"parameters":[{"name":"Q1","label":null,"list":["una planta","un astronauta"]}],"calculated":[{"name":"A1","label":"{{function}}","function":"fuera","group":1},{"name":"A2","label":"{{function}}","function":"dentro","incorrect":true,"group":1}],"uniques":true},"algorithm":{"name":"groupResponses","template":"Cloze with drop down"}}</t>
  </si>
  <si>
    <t>M2-G-1d</t>
  </si>
  <si>
    <t>Describe la posición de objetos con delante de y detrás de</t>
  </si>
  <si>
    <t>Arrastra la seta delante de la niña y la cesta detrás suya.</t>
  </si>
  <si>
    <t>$$TBL=1x3,noborder
0,0={{A1}}
0,1=$$IMG=M2-G-1d-5
0,2={{A2}}</t>
  </si>
  <si>
    <t>A1 = $$IMG=M1-G-1d-1
A2 = $$IMG=M1-G-1d-2
A3 = $$IMG=M1-G-1d-3
A4 = $$IMG=M1-G-1d-4</t>
  </si>
  <si>
    <t>IMAGEN M2-G-1d-12
Poner las etiquetas "delante de" al objeto de la izkda y "detrás de" al de la derecha.</t>
  </si>
  <si>
    <t>{"id":"M2-G-1d-I-1","stimulus":"&lt;p&gt;Arrastra la seta delante de la niña y la cesta detrás de ella.&lt;/p&gt;","template":"&lt;table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de&lt;/span&gt;&lt;/div&gt;&lt;/div&gt;&lt;/div&gt;","seed":{"parameters":[],"calculated":[{"name":"A2","label":"{{function}}","function":"&lt;div style=\"display:flex; justify-content:center;\"&gt;&lt;img src=\"https://blueberry-assets.oneclick.es/M2_G_1d_2.svg\" width=\"100\"&gt;&lt;/img&gt;&lt;/div&gt;"},{"name":"A1","label":"{{function}}","function":"&lt;div style=\"display:flex; justify-content:center;\"&gt;&lt;img src=\"https://blueberry-assets.oneclick.es/M2_G_1d_1.svg\" width=\"100\"&gt;&lt;/img&gt;&lt;/div&gt;"},{"name":"A3","label":"{{function}}","function":"&lt;div style=\"display:flex; justify-content:center;\"&gt;&lt;img src=\"https://blueberry-assets.oneclick.es/M2_G_1d_3.svg\" width=\"100\"&gt;&lt;/img&gt;&lt;/div&gt;","incorrect":true},{"name":"A4","label":"{{function}}","function":"&lt;div style=\"display:flex; justify-content:center;\"&gt;&lt;img src=\"https://blueberry-assets.oneclick.es/M2_G_1d_4.svg\" width=\"100\"&gt;&lt;/img&gt;&lt;/div&gt;","incorrect":true}],"uniques":true},"algorithm":{"name":"calculateOperation","template":"Cloze with drag &amp; drop","params":{"keyboard":"NUMERICAL"}}}</t>
  </si>
  <si>
    <t>Arrastra la casa delante del hombre y la cuchara detrás suya.</t>
  </si>
  <si>
    <t>$$TBL=1x3,noborder
0,0={{A1}}
0,1=$$IMG=M2-G-1d-6
0,2={{A2}}</t>
  </si>
  <si>
    <t>A1 = $$IMG=M1-G-1d-8
A2 = $$IMG=M1-G-1d-3
A3 = $$IMG=M1-G-1d-2
A4 = $$IMG=M1-G-1d-9</t>
  </si>
  <si>
    <t>{"id":"M2-G-1d-I-2","stimulus":"&lt;p&gt;Arrastra la casa delante del hombre y la cuchara detrás suya.&lt;/p&gt;","template":"&lt;table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de&lt;/span&gt;&lt;/div&gt;&lt;/div&gt;&lt;/div&gt;","seed":{"parameters":[],"calculated":[{"name":"A1","label":"{{function}}","function":"&lt;div style=\"display:flex; justify-content:center;\"&gt;&lt;img src=\"https://blueberry-assets.oneclick.es/M2_G_1d_8.svg\" width=\"100\"&gt;&lt;/img&gt;&lt;/div&gt;","incorrect":true},{"name":"A3","label":"{{function}}","function":"&lt;div style=\"display:flex; justify-content:center;\"&gt;&lt;img src=\"https://blueberry-assets.oneclick.es/M2_G_1d_2.svg\" width=\"100\"&gt;&lt;/img&gt;&lt;/div&gt;","incorrect":true},{"name":"A4","label":"{{function}}","function":"&lt;div style=\"display:flex; justify-content:center;\"&gt;&lt;img src=\"https://blueberry-assets.oneclick.es/M2_G_1d_9.svg\" width=\"100\"&gt;&lt;/img&gt;&lt;/div&gt;"},{"name":"A2","label":"{{function}}","function":"&lt;div style=\"display:flex; justify-content:center;\"&gt;&lt;img src=\"https://blueberry-assets.oneclick.es/M2_G_1d_3.svg\" width=\"100\"&gt;&lt;/img&gt;&lt;/div&gt;"}],"uniques":true},"algorithm":{"name":"calculateOperation","template":"Cloze with drag &amp; drop","params":{"keyboard":"NUMERICAL"}}}</t>
  </si>
  <si>
    <t>Arrastra la mariquita delante del caballo y la pelota detrás suya.</t>
  </si>
  <si>
    <t>$$TBL=1x3,noborder
0,0={{A1}}
0,1=$$IMG=M2-G-1d-7
0,2={{A2}}</t>
  </si>
  <si>
    <t>A1 = $$IMG=M1-G-1d-10
A2 = $$IMG=M1-G-1d-4
A3 = $$IMG=M1-G-1d-11
A4 = $$IMG=M1-G-1d-1</t>
  </si>
  <si>
    <t>{"id":"M2-G-1d-I-3","stimulus":"&lt;p&gt;Arrastra la mariquita delante del caballo y la pelota detrás suya.&lt;/p&gt;","template":"&lt;table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de&lt;/span&gt;&lt;/div&gt;&lt;/div&gt;&lt;/div&gt;","seed":{"parameters":[],"calculated":[{"name":"A1","label":"{{function}}","function":"&lt;div style=\"display:flex; justify-content:center;\"&gt;&lt;img src=\"https://blueberry-assets.oneclick.es/M2_G_1d_7.svg\" width=\"100\"&gt;&lt;/img&gt;&lt;/div&gt;"},{"name":"A2","label":"{{function}}","function":"&lt;div style=\"display:flex; justify-content:center;\"&gt;&lt;img src=\"https://blueberry-assets.oneclick.es/M2_G_1d_4.svg\" width=\"100\"&gt;&lt;/img&gt;&lt;/div&gt;"},{"name":"A3","label":"{{function}}","function":"&lt;div style=\"display:flex; justify-content:center;\"&gt;&lt;img src=\"https://blueberry-assets.oneclick.es/M2_G_1d_11.svg\" width=\"100\"&gt;&lt;/img&gt;&lt;/div&gt;","incorrect":true},{"name":"A4","label":"{{function}}","function":"&lt;div style=\"display:flex; justify-content:center;\"&gt;&lt;img src=\"https://blueberry-assets.oneclick.es/M2_G_1d_1.svg\" width=\"100\"&gt;&lt;/img&gt;&lt;/div&gt;","incorrect":true}],"uniques":true},"algorithm":{"name":"calculateOperation","template":"Cloze with drag &amp; drop","params":{"keyboard":"NUMERICAL"}}}</t>
  </si>
  <si>
    <t>Selecciona la opción correcta para completar esta oración: "La fuente está {{A1}} del niño.".
$$IMG=M2-G-1d-13</t>
  </si>
  <si>
    <t>Single Choice
*: countCorrect=1
*:countIncorrect=1</t>
  </si>
  <si>
    <t>A1= delante*
A2= detrás</t>
  </si>
  <si>
    <t>{"id":"M2-G-1d-E-1","stimulus":"&lt;p&gt;Selecciona la opción correcta para completar esta oración: \"La fuente está ... del niño.\".&lt;div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name":"A2","label":"{{function}}","function":"detrás","incorrect":true}],"uniques":true},"algorithm":{"name":"trueFalse","template":"Multiple choice – standard","params":{"countCorrect":1,"countIncorrect":1,"showCheckIcon":false,"columns":2}}}</t>
  </si>
  <si>
    <t>Selecciona la opción correcta para completar esta oración: "La farola está {{A2}} del niño.".
$$IMG=M2-G-1d-13</t>
  </si>
  <si>
    <t>A1= delante
A2= detrás*</t>
  </si>
  <si>
    <t>{"id":"M2-G-1d-E-2","stimulus":"&lt;p&gt;Selecciona la opción correcta para completar esta oración: \"La farola está ... del niño.\".&lt;div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incorrect":true},{"name":"A2","label":"{{function}}","function":"detrás"}],"uniques":true},"algorithm":{"name":"trueFalse","template":"Multiple choice – standard","params":{"countCorrect":1,"countIncorrect":1,"showCheckIcon":false,"columns":2}}}</t>
  </si>
  <si>
    <t>Selecciona la opción correcta para completar esta oración: "El columpio está {{A1}} de la niña.".
$$IMG=M2-G-1d-14</t>
  </si>
  <si>
    <t>{"id":"M2-G-1d-E-3","stimulus":"&lt;p&gt;Selecciona la opción correcta para completar esta oración: \"El columpio está ... de la niña.\".&lt;div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name":"A2","label":"{{function}}","function":"detrás","incorrect":true}],"uniques":true},"algorithm":{"name":"trueFalse","template":"Multiple choice – standard","params":{"countCorrect":1,"countIncorrect":1,"showCheckIcon":false,"columns":2}}}</t>
  </si>
  <si>
    <t>Selecciona la opción correcta para completar esta oración: "El grupo de hormigas está {{A1}} de la niña.".
$$IMG=M2-G-1d-14</t>
  </si>
  <si>
    <t>{"id":"M2-G-1d-E-4","stimulus":"&lt;p&gt;Selecciona la opción correcta para completar esta oración: \"El grupo de hormigas está ... de la niña.\".&lt;div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incorrect":true},{"name":"A2","label":"{{function}}","function":"detrás"}],"uniques":true},"algorithm":{"name":"trueFalse","template":"Multiple choice – standard","params":{"countCorrect":1,"countIncorrect":1,"showCheckIcon":false,"columns":2}}}</t>
  </si>
  <si>
    <t>M2-G-2a</t>
  </si>
  <si>
    <t>Identifica las posiciones de las rectas secantes, perpendiculares y paralelas. Asocia el concepto de punto a la intersección de dos rectas en el plano</t>
  </si>
  <si>
    <t>Haz clic en las rectas secantes.</t>
  </si>
  <si>
    <t>Single Choice
*:countCorrect=1
*:countIncorrect=2</t>
  </si>
  <si>
    <t>Q1= List= M2-G-2a-1, M2-G-2a-2</t>
  </si>
  <si>
    <t>M2-G-2a-7</t>
  </si>
  <si>
    <t>{
    "id": "M2-G-2a-I-1",
    "stimulus": "&lt;p&gt;Haz clic en las rectas secantes.&lt;/p&gt;",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"name": "Q2",
                "label": null,
                "list": [
                    "M2_G_2a_3.svg",
                    "M2_G_2a_4.svg"
                ]
            },
            {
                "name": "Q3",
                "label": null,
                "list": [
                    "M2_G_2a_5.svg",
                    "M2_G_2a_6.svg"
                ]
            }
        ],
        "calculated": [
            {
                "name": "A1",
                "label": "&lt;div style=\"display:flex; justify-content:center;\"&gt;&lt;img src=\"https://blueberry-assets.oneclick.es/{{Q1}}\" width=\"300\"&gt;&lt;/img&gt;&lt;/div&gt;&lt;/p&gt;"
            },
            {
                "name": "A2",
                "label": "&lt;div style=\"display:flex; justify-content:center;\"&gt;&lt;img src=\"https://blueberry-assets.oneclick.es/{{Q2}}\" width=\"300\"&gt;&lt;/img&gt;&lt;/div&gt;&lt;/p&gt;",
                "incorrect": true
            },
            {
                "name": "A3",
                "label": "&lt;div style=\"display:flex; justify-content:center;\"&gt;&lt;img src=\"https://blueberry-assets.oneclick.es/{{Q3}}\" width=\"300\"&gt;&lt;/img&gt;&lt;/div&gt;&lt;/p&gt;",
                "incorrect": true
            }
        ],
        "uniques": true
    },
    "algorithm": {
        "name": "trueFalse",
        "template": "Multiple choice – standard",
        "params": {
            "countCorrect": 1,
            "countIncorrect": 2,
            "showCheckIcon": false,
            "columns": 3
        }
    }
}</t>
  </si>
  <si>
    <t>Haz clic en las rectas paralelas.</t>
  </si>
  <si>
    <t>Q1= List= M2-G-2a-3, M2-G-2a-4</t>
  </si>
  <si>
    <t>{
    "id": "M2-G-2a-I-2",
    "stimulus": "&lt;p&gt;Haz clic en las rectas paralelas.&lt;/p&gt;",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"name": "Q2",
                "label": null,
                "list": [
                    "M2_G_2a_3.svg",
                    "M2_G_2a_4.svg"
                ]
            },
            {
                "name": "Q3",
                "label": null,
                "list": [
                    "M2_G_2a_5.svg",
                    "M2_G_2a_6.svg"
                ]
            }
        ],
        "calculated": [
            {
                "name": "A1",
                "label": "&lt;div style=\"display:flex; justify-content:center;\"&gt;&lt;img src=\"https://blueberry-assets.oneclick.es/{{Q1}}\" width=\"300\"&gt;&lt;/img&gt;&lt;/div&gt;&lt;/p&gt;",
                "incorrect": true
            },
            {
                "name": "A2",
                "label": "&lt;div style=\"display:flex; justify-content:center;\"&gt;&lt;img src=\"https://blueberry-assets.oneclick.es/{{Q2}}\" width=\"300\"&gt;&lt;/img&gt;&lt;/div&gt;&lt;/p&gt;"
            },
            {
                "name": "A3",
                "label": "&lt;div style=\"display:flex; justify-content:center;\"&gt;&lt;img src=\"https://blueberry-assets.oneclick.es/{{Q3}}\" width=\"300\"&gt;&lt;/img&gt;&lt;/div&gt;&lt;/p&gt;",
                "incorrect": true
            }
        ],
        "uniques": true
    },
    "algorithm": {
        "name": "trueFalse",
        "template": "Multiple choice – standard",
        "params": {
            "countCorrect": 1,
            "countIncorrect": 2,
            "showCheckIcon": false,
            "columns": 3
        }
    }
}</t>
  </si>
  <si>
    <t>Haz clic en las rectas perpendiculares.</t>
  </si>
  <si>
    <t>Q1= List= M2-G-2a-5, M2-G-2a-6</t>
  </si>
  <si>
    <t>{
    "id": "M2-G-2a-I-3",
    "stimulus": "&lt;p&gt;Haz clic en las rectas perpendiculares.&lt;/p&gt;",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"name": "Q2",
                "label": null,
                "list": [
                    "M2_G_2a_3.svg",
                    "M2_G_2a_4.svg"
                ]
            },
            {
                "name": "Q3",
                "label": null,
                "list": [
                    "M2_G_2a_5.svg",
                    "M2_G_2a_6.svg"
                ]
            }
        ],
        "calculated": [
            {
                "name": "A1",
                "label": "&lt;div style=\"display:flex; justify-content:center;\"&gt;&lt;img src=\"https://blueberry-assets.oneclick.es/{{Q1}}\" width=\"300\"&gt;&lt;/img&gt;&lt;/div&gt;&lt;/p&gt;",
                "incorrect": true
            },
            {
                "name": "A2",
                "label": "&lt;div style=\"display:flex; justify-content:center;\"&gt;&lt;img src=\"https://blueberry-assets.oneclick.es/{{Q2}}\" width=\"300\"&gt;&lt;/img&gt;&lt;/div&gt;&lt;/p&gt;",
                "incorrect": true
            },
            {
                "name": "A3",
                "label": "&lt;div style=\"display:flex; justify-content:center;\"&gt;&lt;img src=\"https://blueberry-assets.oneclick.es/{{Q3}}\" width=\"300\"&gt;&lt;/img&gt;&lt;/div&gt;&lt;/p&gt;"
            }
        ],
        "uniques": true
    },
    "algorithm": {
        "name": "trueFalse",
        "template": "Multiple choice – standard",
        "params": {
            "countCorrect": 1,
            "countIncorrect": 2,
            "showCheckIcon": false,
            "columns": 3
        }
    }
}</t>
  </si>
  <si>
    <t>&lt;p&gt;Observa la imagen y completa la oración.&lt;/p&gt;</t>
  </si>
  <si>
    <t>&lt;p&gt;Estas rectas son {{group1}}.&lt;/p&gt;</t>
  </si>
  <si>
    <t>group1=
A1=paralelas#
A2=perpendiculares#
A3=secantes#*</t>
  </si>
  <si>
    <t>{
    "id": "M2-G-2a-E-1",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"calculated": [
            {
                "name": "A1",
                "label": "paralelas",
                "function": "",
                "incorrect": true,
                "group": 1
            },
            {
                "name": "A2",
                "label": "perpendiculares",
                "function": "",
                "incorrect": true,
                "group": 1
            },
            {
                "name": "A3",
                "label": "secantes",
                "function": "",
                "group": 1
            }
        ],
        "uniques": true
    },
    "algorithm": {
        "name": "groupResponses",
        "template": "Cloze with drop down"
    }
}</t>
  </si>
  <si>
    <t>group1=
A1=paralelas#
A2=perpendiculares#*
A3=secantes#</t>
  </si>
  <si>
    <t>{
    "id": "M2-G-2a-E-2",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"M2_G_2a_5.svg",
                    "M2_G_2a_6.svg"
                ]
            }
        ],
        "calculated": [
            {
                "name": "A1",
                "label": "paralelas",
                "function": "",
                "incorrect": true,
                "group": 1
            },
            {
                "name": "A2",
                "label": "perpendiculares",
                "function": "",
                "group": 1
            },
            {
                "name": "A3",
                "label": "secantes",
                "function": "",
                "incorrect": true,
                "group": 1
            }
        ],
        "uniques": true
    },
    "algorithm": {
        "name": "groupResponses",
        "template": "Cloze with drop down"
    }
}</t>
  </si>
  <si>
    <t>group1=
A1=paralelas#*
A2=perpendiculares#
A3=secantes#</t>
  </si>
  <si>
    <t>{
    "id": "M2-G-2a-E-3",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"M2_G_2a_3.svg",
                    "M2_G_2a_4.svg"
                ]
            }
        ],
        "calculated": [
            {
                "name": "A1",
                "label": "paralelas",
                "function": "",
                "group": 1
            },
            {
                "name": "A2",
                "label": "perpendiculares",
                "function": "",
                "incorrect": true,
                "group": 1
            },
            {
                "name": "A3",
                "label": "secantes",
                "function": "",
                "incorrect": true,
                "group": 1
            }
        ],
        "uniques": true
    },
    "algorithm": {
        "name": "groupResponses",
        "template": "Cloze with drop down"
    }
}</t>
  </si>
  <si>
    <t>M2-G-2b</t>
  </si>
  <si>
    <t>Reconoce rectas, semirrectas y segmentos</t>
  </si>
  <si>
    <t>&lt;p&gt;Arrastra el nombre que describe a las siguientes líneas dibujadas.&lt;/p&gt;</t>
  </si>
  <si>
    <t>A1=M2-G-2b-2#Recta
A2=M2-G-2b-6#Semirrecta
A3=M2-G-2b-7#Segmento</t>
  </si>
  <si>
    <t>$$IMG=M2-G-2b-1</t>
  </si>
  <si>
    <t>{
    "id": "M2-G-2b-I-1",
    "stimulus": "&lt;p&gt;Arrastra el nombre que describe a las siguientes líneas dibujadas.&lt;/p&gt;",
    "template": "&lt;p&gt;&lt;table class=\"fr-table-no-border\" style=\"width: 100%;\"&gt;&lt;tbody&gt;&lt;tr&gt;&lt;td style=\"width: 33.3333%;\"&gt;&lt;div style=\"display:flex; justify-content:center;\"&gt;&lt;img src=\"https://blueberry-assets.oneclick.es/M2_G_2b_2.svg\" width=\"300\"&gt;&lt;/img&gt;&lt;/div&gt;{{response}}&lt;/td&gt;&lt;td style=\"width: 33.3333%;\"&gt;&lt;div style=\"display:flex; justify-content:center;\"&gt;&lt;img src=\"https://blueberry-assets.oneclick.es/M2_G_2b_6.svg\" width=\"300\"&gt;&lt;/img&gt;&lt;/div&gt;{{response}}&lt;/td&gt;&lt;td style=\"width: 33.3333%;\"&gt;&lt;div style=\"display:flex; justify-content:center;\"&gt;&lt;img src=\"https://blueberry-assets.oneclick.es/M2_G_2b_7.svg\" width=\"300\"&gt;&lt;/img&gt;&lt;/div&gt;{{response}}&lt;/td&gt;&lt;/tr&gt;&lt;/tbody&gt;&lt;/table&gt;&lt;/p&gt;",
    "hint": "&lt;div style=\"display:flex; justify-content:center;\"&gt;&lt;img src=\"https://blueberry-assets.oneclick.es/M2_G_2b_1.svg\" width=\"450\"&gt;&lt;/img&gt;&lt;/div&gt;",
    "feedback": "&lt;div style=\"display:flex; justify-content:center;\"&gt;&lt;img src=\"https://blueberry-assets.oneclick.es/M2_G_2b_1.svg\" width=\"450\"&gt;&lt;/img&gt;&lt;/div&gt;",
    "seed": {
        "parameters": [],
        "calculated": [
            {
                "name": "A1",
                "label": "Recta",
                "function": ""
            },
            {
                "name": "A2",
                "label": "Segmento",
                "function": ""
            },
            {
                "name": "A3",
                "label": "Semirrecta",
                "function": ""
            }
        ],
        "uniques": true
    },
    "algorithm": {
        "name": "calculateOperation",
        "template": "Cloze with drag &amp; drop",
        "params": {
            "keyboard": "NUMERICAL"
        }
    }
}</t>
  </si>
  <si>
    <t>{"id":"M2-G-2b-I-2","stimulus":"&lt;p&gt;Arrastra el nombre que describe a las siguientes líneas dibujadas.&lt;/p&gt;","template":"&lt;p&gt;&lt;table class=\"fr-table-no-border\" style=\"width: 100%;\"&gt;&lt;tbody&gt;&lt;tr&gt;&lt;td style=\"width: 33.3333%;\"&gt;&lt;div style=\"display:flex; justify-content:center;\"&gt;&lt;img src=\"https://blueberry-assets.oneclick.es/M2_G_2b_6.svg\" width=\"300\"&gt;&lt;/img&gt;&lt;/div&gt;{{response}}&lt;/td&gt;&lt;td style=\"width: 33.3333%;\"&gt;&lt;div style=\"display:flex; justify-content:center;\"&gt;&lt;img src=\"https://blueberry-assets.oneclick.es/M2_G_2b_2.svg\" width=\"300\"&gt;&lt;/img&gt;&lt;/div&gt;{{response}}&lt;/td&gt;&lt;td style=\"width: 33.3333%;\"&gt;&lt;div style=\"display:flex; justify-content:center;\"&gt;&lt;img src=\"https://blueberry-assets.oneclick.es/M2_G_2b_7.svg\" width=\"300\"&gt;&lt;/img&gt;&lt;/div&gt;{{response}}&lt;/td&gt;&lt;/tr&gt;&lt;/tbody&gt;&lt;/table&gt;&lt;/p&gt;","hint":"&lt;div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Segmento","function":""},{"name":"A2","label":"Recta","function":""},{"name":"A3","label":"Semirrecta","function":""}],"uniques":true},"algorithm":{"name":"calculateOperation","template":"Cloze with drag &amp; drop","params":{"keyboard":"NUMERICAL"}}}</t>
  </si>
  <si>
    <t>{"id":"M2-G-2b-I-3","stimulus":"&lt;p&gt;Arrastra el nombre que describe a las siguientes líneas dibujadas.&lt;/p&gt;","template":"&lt;p&gt;&lt;table class=\"fr-table-no-border\" style=\"width: 100%;\"&gt;&lt;tbody&gt;&lt;tr&gt;&lt;td style=\"width: 33.3333%;\"&gt;&lt;div style=\"display:flex; justify-content:center;\"&gt;&lt;img src=\"https://blueberry-assets.oneclick.es/M2_G_2b_6.svg\" width=\"300\"&gt;&lt;/img&gt;&lt;/div&gt;{{response}}&lt;/td&gt;&lt;td style=\"width: 33.3333%;\"&gt;&lt;div style=\"display:flex; justify-content:center;\"&gt;&lt;img src=\"https://blueberry-assets.oneclick.es/M2_G_2b_7.svg\" width=\"300\"&gt;&lt;/img&gt;&lt;/div&gt;{{response}}&lt;/td&gt;&lt;td style=\"width: 33.3333%;\"&gt;&lt;div style=\"display:flex; justify-content:center;\"&gt;&lt;img src=\"https://blueberry-assets.oneclick.es/M2_G_2b_2.svg\" width=\"300\"&gt;&lt;/img&gt;&lt;/div&gt;{{response}}&lt;/td&gt;&lt;/tr&gt;&lt;/tbody&gt;&lt;/table&gt;&lt;/p&gt;","hint":"&lt;div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Segmento","function":""},{"name":"A2","label":"Semirrecta","function":""},{"name":"A3","label":"Recta","function":""}],"uniques":true},"algorithm":{"name":"calculateOperation","template":"Cloze with drag &amp; drop","params":{"keyboard":"NUMERICAL"}}}</t>
  </si>
  <si>
    <t>&lt;p&gt;Observa la imagen y arrastra la palabra correcta.&lt;/p&gt;
$$IMG=M2-G-2b-3</t>
  </si>
  <si>
    <t>&lt;p&gt;Las líneas son {{A1}}.&lt;/p&gt;</t>
  </si>
  <si>
    <t>A1=rectas#*
A2=semirrectas#
A3= segmentos#</t>
  </si>
  <si>
    <t>{"id":"M2-G-2b-E-1","stimulus":"&lt;p&gt;Observa la imagen y elige el tipo de líneas que son.&lt;/p&gt;&lt;div style=\"display:flex; justify-content:center;\"&gt;&lt;img src=\"https://blueberry-assets.oneclick.es/M2_G_2b_3.svg\" width=\"300\"&gt;&lt;/img&gt;&lt;/div&gt;","hint":"&lt;div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name":"A2","label":"Semirrectas","function":"","incorrect":true},{"name":"A3","label":"Segmentos","function":"","incorrect":true}],"uniques":true},"algorithm":{"name":"trueFalse","template":"Multiple choice – standard","params":{"countCorrect":1,"countIncorrect":2,"showCheckIcon":false,"columns":3}}}</t>
  </si>
  <si>
    <t>Observa la imagen y elige el tipo de líneas que son.
(Imagen)
M2-G-2b-4
Rectas.
Semirrectas.
Segmentos.*</t>
  </si>
  <si>
    <t>M2-G-2b-1</t>
  </si>
  <si>
    <r>
      <rPr>
        <rFont val="Calibri"/>
        <sz val="12.0"/>
      </rPr>
      <t>{"id":"M2-G-2b-E-2","stimulus":"&lt;p&gt;Observa la imagen y elige el tipo de líneas que son.&lt;/p&gt;&lt;div style=\"display:flex; justify-content:center;\"&gt;&lt;img src=\"https://blueberry-assets.oneclick.es/M2_G_2b_4.svg\" width=\"300\"&gt;&lt;/img&gt;&lt;/div&gt;","hint":"&lt;div style=\"display:flex; justify-content:center;\"&gt;&lt;img src=\"https://blueberry-assets.oneclick.es/M2_G_2</t>
    </r>
    <r>
      <rPr>
        <rFont val="Calibri"/>
        <color rgb="FF000000"/>
        <sz val="12.0"/>
      </rPr>
      <t>b_1.svg\" width=\"450\"&gt;&lt;/img&gt;&lt;/div&gt;","feedback":"&lt;div style=\"display:flex</t>
    </r>
    <r>
      <rPr>
        <rFont val="Calibri"/>
        <sz val="12.0"/>
      </rPr>
      <t>; justify-content:center;\"&gt;&lt;img src=\"https://blueberry-assets.oneclick.es/M2_G_2b_1.svg\" width=\"450\"&gt;&lt;/img&gt;&lt;/div&gt;","seed":{"parameters":[],"calculated":[{"name":"A1","label":"Rectas","function":"","incorrect":true},{"name":"A2","label":"Semirrectas","function":"","incorrect":true},{"name":"A3","label":"Segmentos","function":""}],"uniques":true},"algorithm":{"name":"trueFalse","template":"Multiple choice – standard","params":{"countCorrect":1,"countIncorrect":2,"showCheckIcon":false,"columns":3}}}</t>
    </r>
  </si>
  <si>
    <t>Observa la imagen y arrastra la palabra correcta.
(Imagen)
M2-G-2b-5</t>
  </si>
  <si>
    <t>Las líneas son {{A2}}.</t>
  </si>
  <si>
    <t>A1=rectas
A2=semirrectas
A3= segmentos</t>
  </si>
  <si>
    <t>{"id":"M2-G-2b-E-3","stimulus":"&lt;p&gt;Observa la imagen y elige el tipo de líneas que son.&lt;/p&gt;&lt;div style=\"display:flex; justify-content:center;\"&gt;&lt;img src=\"https://blueberry-assets.oneclick.es/M2_G_2b_5.svg\" width=\"300\"&gt;&lt;/img&gt;&lt;/div&gt;","template":"&lt;p&gt;Las líneas son {{response}}.&lt;/p&gt;","hint":"&lt;div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incorrect":true},{"name":"A2","label":"Semirrectas","function":""},{"name":"A3","label":"Segmentos","function":"","incorrect":true}],"uniques":true},"algorithm":{"name":"trueFalse","template":"Multiple choice – standard","params":{"countCorrect":1,"countIncorrect":2,"showCheckIcon":false,"columns":3}}}</t>
  </si>
  <si>
    <t>M2-G-3a</t>
  </si>
  <si>
    <t>Percibe la simetría en figuras con simetría interna</t>
  </si>
  <si>
    <t>Completa el dibujo para que tenga simetría interna. Arrastra la imagen adecuada.
M2-G-3a-2
M2-G-3a-3
M2-G-3a-4
M2-G-3a-5</t>
  </si>
  <si>
    <t>Imagen: frente de un auto.</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</si>
  <si>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</si>
  <si>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</si>
  <si>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{"id":"M2-G-3a-I-1","stimulus":"&lt;p&gt;Completa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src=\"https://blueberry-assets.oneclick.es/M2_G_3_3.svg\" style=\"width:150px\"&gt;"},{"name":"A2","label":"&lt;img src=\"https://blueberry-assets.oneclick.es/M2_G_3_4.svg\" style=\"width:150px\"&gt;","incorrect":true},{"name":"A3","label":"&lt;img src=\"https://blueberry-assets.oneclick.es/M2_G_3_5.svg\" style=\"width:150px\"&gt;","incorrect":true}],"uniques":true},"algorithm":{"name":"labelImage","template":"LabelImageDragDropV2","params":{"image":{"src":"https://blueberry-assets.oneclick.es/M2_G_3_2.png","width":260,"height":260,"alt":"","title":"","percent":1},"responses":[{"x":150,"y":22,"z":15,"width":150,"height":260,"pointer":""}],"fontSize":10}}}</t>
  </si>
  <si>
    <t>Completa el dibujo para que tenga simetría interna. Arrastra la imagen adecuada.
M2-G-3-6
M2-G-3-7
M2-G-3-8
M2-G-3-9</t>
  </si>
  <si>
    <t>Imagen: hoja de trébol.</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</si>
  <si>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</si>
  <si>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</si>
  <si>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{"id":"M2-G-3a-I-2","stimulus":"&lt;p&gt;Completa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src=\"https://blueberry-assets.oneclick.es/M2_G_3_7.svg\" style=\"width:150.5px\"&gt;"},{"name":"A2","label":"&lt;img src=\"https://blueberry-assets.oneclick.es/M2_G_3_8.svg\" style=\"width:150px\"&gt;","incorrect":true},{"name":"A3","label":"&lt;img src=\"https://blueberry-assets.oneclick.es/M2_G_3_9.svg\" style=\"width:150px\"&gt;","incorrect":true}],"uniques":true},"algorithm":{"name":"labelImage","template":"LabelImageDragDropV2","params":{"image":{"src":"https://blueberry-assets.oneclick.es/M2_G_3_6.png","width":260,"height":260,"alt":"","title":"","percent":1},"responses":[{"x":150,"y":19,"z":15,"width":130,"height":265,"pointer":""}],"fontSize":10}}}</t>
  </si>
  <si>
    <t>Completa el dibujo para que tenga simetría interna. Arrastra la imagen adecuada.
M2-G-3-10
M2-G-3-11
M2-G-3-12
M2-G-3-13</t>
  </si>
  <si>
    <t>Imagen: castillo.</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</si>
  <si>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</si>
  <si>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</si>
  <si>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{"id":"M2-G-3a-I-3","stimulus":"&lt;p&gt;Completa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src=\"https://blueberry-assets.oneclick.es/M2_G_3_11.svg\" style=\"width:150.5px\"&gt;"},{"name":"A2","label":"&lt;img src=\"https://blueberry-assets.oneclick.es/M2_G_3_12.svg\" style=\"width:150px\"&gt;","incorrect":true},{"name":"A3","label":"&lt;img src=\"https://blueberry-assets.oneclick.es/M2_G_3_13.svg\" style=\"width:150px\"&gt;","incorrect":true}],"uniques":true},"algorithm":{"name":"labelImage","template":"LabelImageDragDropV2","params":{"image":{"src":"https://blueberry-assets.oneclick.es/M2_G_3_10.png","width":260,"height":260,"alt":"","title":"","percent":1},"responses":[{"x":150,"y":15.7,"z":15,"width":130,"height":272,"pointer":""}],"fontSize":10}}}</t>
  </si>
  <si>
    <t>¿Qué figura presenta simetría interna? Selecciónala.
M2-G-3-14*
M2-G-3-15
M2-G-3-16</t>
  </si>
  <si>
    <t>Imagen 1: cara de perro con simetría interna
Imagen 2: cara de perro asimétrica
Imagen 3: caras de perro asimétrica</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</si>
  <si>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</si>
  <si>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</si>
  <si>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{"id":"M2-G-3a-E-1","stimulus":"&lt;p&gt;¿Qué perro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src=\"https://blueberry-assets.oneclick.es/M2_G_3_14.svg\" width=\"300\"&gt;&lt;/img&gt;&lt;/div&gt;","function":""},{"name":"A2","label":"&lt;div style=\"display:flex; justify-content:center;\"&gt;&lt;img src=\"https://blueberry-assets.oneclick.es/M2_G_3_15.svg\" width=\"300\"&gt;&lt;/img&gt;&lt;/div&gt;","function":"","incorrect":true},{"name":"A3","label":"&lt;div style=\"display:flex; justify-content:center;\"&gt;&lt;img src=\"https://blueberry-assets.oneclick.es/M2_G_3_16.svg\" width=\"300\"&gt;&lt;/img&gt;&lt;/div&gt;","function":"","incorrect":true}],"uniques":true},"algorithm":{"name":"trueFalse","template":"Multiple choice – standard","params":{"countCorrect":1,"countIncorrect":2,"showCheckIcon":false,"columns":3}}}</t>
  </si>
  <si>
    <t>¿Qué figura presenta simetría interna? Selecciónala.
M2-G-3-17*
M2-G-3-18
M2-G-3-19</t>
  </si>
  <si>
    <t>Imagen 1: montaña simétrica
Imagen 2: montaña asimétrica
Imagen 3: montañas asimétrica</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</si>
  <si>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</si>
  <si>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</si>
  <si>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{"id":"M2-G-3a-E-2","stimulus":"&lt;p&gt;¿Qué montaña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src=\"https://blueberry-assets.oneclick.es/M2_G_3_17.svg\" width=\"300\"&gt;&lt;/img&gt;&lt;/div&gt;","function":""},{"name":"A2","label":"&lt;div style=\"display:flex; justify-content:center;\"&gt;&lt;img src=\"https://blueberry-assets.oneclick.es/M2_G_3_18.svg\" width=\"300\"&gt;&lt;/img&gt;&lt;/div&gt;","function":"","incorrect":true},{"name":"A3","label":"&lt;div style=\"display:flex; justify-content:center;\"&gt;&lt;img src=\"https://blueberry-assets.oneclick.es/M2_G_3_19.svg\" width=\"300\"&gt;&lt;/img&gt;&lt;/div&gt;","function":"","incorrect":true}],"uniques":true},"algorithm":{"name":"trueFalse","template":"Multiple choice – standard","params":{"countCorrect":1,"countIncorrect":2,"showCheckIcon":false,"columns":3}}}</t>
  </si>
  <si>
    <t>¿Qué figura presenta simetría interna? Selecciónala.
M2-G-3-20*
M2-G-3-21
M2-G-3-22</t>
  </si>
  <si>
    <t>Imagen 1: nave espacial con simetría interna
Imagen 2: nave espacial asimétrica
Imagen 3: naves espaciales asimétrica</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</si>
  <si>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</si>
  <si>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</si>
  <si>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{"id":"M2-G-3a-E-3","stimulus":"&lt;p&gt;¿Qué nave espacial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src=\"https://blueberry-assets.oneclick.es/M2_G_3_20.svg\" width=\"300\"&gt;&lt;/img&gt;&lt;/div&gt;","function":""},{"name":"A2","label":"&lt;div style=\"display:flex; justify-content:center;\"&gt;&lt;img src=\"https://blueberry-assets.oneclick.es/M2_G_3_21.svg\" width=\"300\"&gt;&lt;/img&gt;&lt;/div&gt;","function":"","incorrect":true},{"name":"A3","label":"&lt;div style=\"display:flex; justify-content:center;\"&gt;&lt;img src=\"https://blueberry-assets.oneclick.es/M2_G_3_22.svg\" width=\"300\"&gt;&lt;/img&gt;&lt;/div&gt;","function":"","incorrect":true}],"uniques":true},"algorithm":{"name":"trueFalse","template":"Multiple choice – standard","params":{"countCorrect":1,"countIncorrect":2,"showCheckIcon":false,"columns":3}}}</t>
  </si>
  <si>
    <t>M2-G-3b</t>
  </si>
  <si>
    <t>Percibe la simetría de una figura sencilla dada respecto a un eje en una cuadrícula</t>
  </si>
  <si>
    <t>¿Qué imagen presenta simetría? Selecciónala.
M2-G-3b-2 * | M2-G-3b-3 | M2-G-3b-4</t>
  </si>
  <si>
    <t>Imagen 1: "mariquita"
Imagen 2: "frigorífico con tirador en un lado"
Imagen 3: "caballo"</t>
  </si>
  <si>
    <t>(Rotular "Eje de simetría" encima de cada eje):
M2-G-3b-1</t>
  </si>
  <si>
    <t>{"id":"M2-G-3b-I-1","stimulus":"&lt;p&gt;¿Qué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src=\"https://blueberry-assets.oneclick.es/M2_G_3b_2.svg\" width=\"300\"&gt;&lt;/img&gt;&lt;/div&gt;","function":""},{"name":"A2","label":"&lt;div style=\"display:flex; justify-content:center;\"&gt;&lt;img src=\"https://blueberry-assets.oneclick.es/M2_G_3b_3.svg\" width=\"300\"&gt;&lt;/img&gt;&lt;/div&gt;","function":"","incorrect":true},{"name":"A3","label":"&lt;div style=\"display:flex; justify-content:center;\"&gt;&lt;img src=\"https://blueberry-assets.oneclick.es/M2_G_3b_4.svg\" width=\"300\"&gt;&lt;/img&gt;&lt;/div&gt;","function":"","incorrect":true}],"uniques":true},"algorithm":{"name":"trueFalse","template":"Multiple choice – standard","params":{"countCorrect":1,"countIncorrect":2,"showCheckIcon":false,"columns":3}}}</t>
  </si>
  <si>
    <t>¿Qué imagen presenta simetría? Selecciónala.
M2-G-3b-5* | M2-G-3b-6 | M2-G-3b-7</t>
  </si>
  <si>
    <t>Imagen 1: "manzana"
Imagen 2: "castillo"
Imagen 3: "joystick"</t>
  </si>
  <si>
    <t>{"id":"M2-G-3b-I-2","stimulus":"&lt;p&gt;¿Qué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src=\"https://blueberry-assets.oneclick.es/M2_G_3b_5.svg\" width=\"300\"&gt;&lt;/img&gt;&lt;/div&gt;","function":""},{"name":"A2","label":"&lt;div style=\"display:flex; justify-content:center;\"&gt;&lt;img src=\"https://blueberry-assets.oneclick.es/M2_G_3b_6.svg\" width=\"300\"&gt;&lt;/img&gt;&lt;/div&gt;","function":"","incorrect":true},{"name":"A3","label":"&lt;div style=\"display:flex; justify-content:center;\"&gt;&lt;img src=\"https://blueberry-assets.oneclick.es/M2_G_3b_7.svg\" width=\"300\"&gt;&lt;/img&gt;&lt;/div&gt;","function":"","incorrect":true}],"uniques":true},"algorithm":{"name":"trueFalse","template":"Multiple choice – standard","params":{"countCorrect":1,"countIncorrect":2,"showCheckIcon":false,"columns":3}}}</t>
  </si>
  <si>
    <t>¿Qué imagen presenta simetría? Selecciónala.
M2-G-3b-8* | M2-G-3b-9 | M2-G-3b-10</t>
  </si>
  <si>
    <t>Imagen 1: "Oso"
Imagen 2: "casa"
Imagen 3: "libro"</t>
  </si>
  <si>
    <t>{"id":"M2-G-3b-I-3","stimulus":"&lt;p&gt;¿Qué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src=\"https://blueberry-assets.oneclick.es/M2_G_3b_8.svg\" width=\"300\"&gt;&lt;/img&gt;&lt;/div&gt;","function":""},{"name":"A2","label":"&lt;div style=\"display:flex; justify-content:center;\"&gt;&lt;img src=\"https://blueberry-assets.oneclick.es/M2_G_3b_9.svg\" width=\"300\"&gt;&lt;/img&gt;&lt;/div&gt;","function":"","incorrect":true},{"name":"A3","label":"&lt;div style=\"display:flex; justify-content:center;\"&gt;&lt;img src=\"https://blueberry-assets.oneclick.es/M2_G_3b_10.svg\" width=\"300\"&gt;&lt;/img&gt;&lt;/div&gt;","function":"","incorrect":true}],"uniques":true},"algorithm":{"name":"trueFalse","template":"Multiple choice – standard","params":{"countCorrect":1,"countIncorrect":2,"showCheckIcon":false,"columns":3}}}</t>
  </si>
  <si>
    <t>En el parque frente a la casa de Alberto se ven árboles como estos. Selecciona el que tenga simetría.
M2-G-3b-11* | M2-G-3b-12 |M2-G-3b-13</t>
  </si>
  <si>
    <t>Imagen 1: "arbol simétrico"
Imagen 2: "arbol asimétrico"
Imagen 3: "arbol asimétrico"</t>
  </si>
  <si>
    <t>{"id":"M2-G-3b-E-1","stimulus":"&lt;p&gt;En el parque frente a la casa de Alberto se ven árboles como estos. Selecciona el que tenga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src=\"https://blueberry-assets.oneclick.es/M2_G_3b_11.svg\" width=\"300\"&gt;&lt;/img&gt;&lt;/div&gt;","function":""},{"name":"A2","label":"&lt;div style=\"display:flex; justify-content:center;\"&gt;&lt;img src=\"https://blueberry-assets.oneclick.es/M2_G_3b_12.svg\" width=\"300\"&gt;&lt;/img&gt;&lt;/div&gt;","function":"","incorrect":true},{"name":"A3","label":"&lt;div style=\"display:flex; justify-content:center;\"&gt;&lt;img src=\"https://blueberry-assets.oneclick.es/M2_G_3b_13.svg\" width=\"300\"&gt;&lt;/img&gt;&lt;/div&gt;","function":"","incorrect":true}],"uniques":true},"algorithm":{"name":"trueFalse","template":"Multiple choice – standard","params":{"countCorrect":1,"countIncorrect":2,"showCheckIcon":false,"columns":3}}}</t>
  </si>
  <si>
    <t>Estas son algunas de las piezas que se utilizan en el ajedrez. Selecciona la que &lt;u&gt;no&lt;/u&gt; tenga simetría.
M2-G-3b-14 | M2-G-3b-15 | M2-G-3b-16*</t>
  </si>
  <si>
    <t xml:space="preserve">Imagen 1: "Pieza simétrica"
Imagen 2: "Pieza asimétrica"
Imagen 3: "Pieza asimétrica"
</t>
  </si>
  <si>
    <t>{"id":"M2-G-3b-E-2","stimulus":"&lt;p&gt;Estas son algunas de las piezas que se utilizan en el ajedrez. Selecciona la que &lt;bold&gt;no&lt;/bold&gt; tenga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src=\"https://blueberry-assets.oneclick.es/M2_G_3b_14.svg\" width=\"300\"&gt;&lt;/img&gt;&lt;/div&gt;","function":""},{"name":"A2","label":"&lt;div style=\"display:flex; justify-content:center;\"&gt;&lt;img src=\"https://blueberry-assets.oneclick.es/M2_G_3b_15.svg\" width=\"300\"&gt;&lt;/img&gt;&lt;/div&gt;","function":"","incorrect":true},{"name":"A3","label":"&lt;div style=\"display:flex; justify-content:center;\"&gt;&lt;img src=\"https://blueberry-assets.oneclick.es/M2_G_3b_16.svg\" width=\"300\"&gt;&lt;/img&gt;&lt;/div&gt;","function":"","incorrect":true}],"uniques":true},"algorithm":{"name":"trueFalse","template":"Multiple choice – standard","params":{"countCorrect":1,"countIncorrect":2,"showCheckIcon":false,"columns":3}}}</t>
  </si>
  <si>
    <t>El alumnado de 2.º quiere hacer un mural con las huellas de sus manos en estas posiciones.  Selecciona las manos con simetría.
M2-G-3b-17* | M2-G-3b-18 | M2-G-3b-19</t>
  </si>
  <si>
    <t xml:space="preserve">Imagen 1: "Manos simétricas"
Imagen 2: "Manos asimétricas"
Imagen 3: "Manos asimétricas"
</t>
  </si>
  <si>
    <t>{"id":"M2-G-3b-E-3","stimulus":"&lt;p&gt;El alumnado de 2.º quiere hacer un mural con las huellas de sus manos en estas posiciones. Selecciona las manos con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src=\"https://blueberry-assets.oneclick.es/M2_G_3b_17.svg\" width=\"300\"&gt;&lt;/img&gt;&lt;/div&gt;","function":""},{"name":"A2","label":"&lt;div style=\"display:flex; justify-content:center;\"&gt;&lt;img src=\"https://blueberry-assets.oneclick.es/M2_G_3b_18.svg\" width=\"300\"&gt;&lt;/img&gt;&lt;/div&gt;","function":"","incorrect":true},{"name":"A3","label":"&lt;div style=\"display:flex; justify-content:center;\"&gt;&lt;img src=\"https://blueberry-assets.oneclick.es/M2_G_3b_19.svg\" width=\"300\"&gt;&lt;/img&gt;&lt;/div&gt;","function":"","incorrect":true}],"uniques":true},"algorithm":{"name":"trueFalse","template":"Multiple choice – standard","params":{"countCorrect":1,"countIncorrect":2,"showCheckIcon":false,"columns":3}}}</t>
  </si>
  <si>
    <t>M2-G-3c</t>
  </si>
  <si>
    <t>Percibe la traslación de una figura dada</t>
  </si>
  <si>
    <t>Observa la imagen y selecciona cuántas unidades se ha trasladado la casa a la derecha.
M2-G-3c-1
10 unidades*
{{Q2}} unidades 
{{Q3}} unidades
{{Q4}} unidades</t>
  </si>
  <si>
    <t>Q2= Min = 3; Max = 6; Step = 1
Q3= Min = 3; Max = 6; Step = 1
Q4= Min = 3; Max = 6;Step = 1</t>
  </si>
  <si>
    <t>Cuenta los cuadraditos que hay de separación entre el mismo punto de ambas imágenes.</t>
  </si>
  <si>
    <t>Una imagen trasladada es la que se desplaza desde su posición original determinadas unidades, que equivalen a cuadraditos en la cuadrícula.</t>
  </si>
  <si>
    <t>{"id":"M2-G-3c-I-1","stimulus":"&lt;p&gt;Observa la imagen y selecciona cuántas unidades se ha trasladado la casa a la derecha.&lt;/p&gt;&lt;div style=\"display:flex; justify-content:center;\"&gt;&lt;img src=\"https://blueberry-assets.oneclick.es/M2_G_3c_1.svg\" width=\"300\"&gt;&lt;/img&gt;&lt;/div&gt;","hint":"&lt;p&gt;Cuenta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cuadrícula.&lt;/p&gt;","seed":{"parameters":[{"name":"Q2","label":null,"list":[4,5,6]},{"name":"Q3","label":null,"list":[4,5,6]},{"name":"Q4","label":null,"list":[4,5,6]}],"calculated":[{"name":"A1","label":"10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t>
  </si>
  <si>
    <t>Observa la imagen y selecciona cuántas unidades se ha trasladado el robot a la izquierda.
M2-G-3c-2
10 unidades*
{{Q2}} unidades
{{Q3}} unidades
{{Q4}} unidades</t>
  </si>
  <si>
    <t>Q2= Min = 4; Max = 6; Step = 1
Q3= Min = 4; Max = 6; Step = 1
Q4= Min = 4; Max = 6;Step = 1</t>
  </si>
  <si>
    <t>{"id":"M2-G-3c-I-2","stimulus":"&lt;p&gt;Observa la imagen y selecciona cuántas unidades se ha trasladado el robot a la izquierda.&lt;/p&gt;&lt;div style=\"display:flex; justify-content:center;\"&gt;&lt;img src=\"https://blueberry-assets.oneclick.es/M2_G_3c_2.svg\" width=\"300\"&gt;&lt;/img&gt;&lt;/div&gt;&lt;/p&gt;","template":"","hint":"&lt;p&gt;Cuenta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cuadrícula.&lt;/p&gt;","seed":{"parameters":[{"name":"Q2","label":null,"list":[4,5,6]},{"name":"Q3","label":null,"list":[4,5,6]},{"name":"Q4","label":null,"list":[4,5,6]}],"calculated":[{"name":"A1","label":"8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t>
  </si>
  <si>
    <t>Observa la imagen y selecciona cuántas unidades se ha trasladado el tren hacia abajo.
M2-G-3c-3
4 unidades*
{{Q2}} unidades
{{Q3}} unidades
{{Q4}} unidades</t>
  </si>
  <si>
    <t>Q2= List =[2,3,5,6]
Q3= List =[2,3,5,6]
Q4= List =[2,3,5,6]</t>
  </si>
  <si>
    <t>{"id":"M2-G-3c-I-3","stimulus":"&lt;p&gt;Observa la imagen y selecciona cuántas unidades se ha trasladado el tren hacia abajo.&lt;/p&gt;&lt;div style=\"display:flex; justify-content:center;\"&gt;&lt;img src=\"https://blueberry-assets.oneclick.es/M2_G_3c_3.svg\" width=\"300\"&gt;&lt;/img&gt;&lt;/div&gt;&lt;/p&gt;","template":"","hint":"&lt;p&gt;Cuenta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cuadrícula.&lt;/p&gt;","seed":{"parameters":[{"name":"Q2","label":null,"list":[6,5,7]},{"name":"Q3","label":null,"list":[6,5,7]},{"name":"Q4","label":null,"list":[6,5,7]}],"calculated":[{"name":"A1","label":"4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t>
  </si>
  <si>
    <t>M2-G-4a</t>
  </si>
  <si>
    <t>Indica los cambios de dirección de objetos: vertical y horizontal</t>
  </si>
  <si>
    <t>Selecciona el objeto que está en vertical.</t>
  </si>
  <si>
    <t>Q1= List= M2-G-4a-1, M2-G-4a-2, M2-G-4a-3, M2-G-4a-4, M2-G-4a-5, M2-G-4a-6, M2-G-4a-7
Q2= List= M2-G-4a-8, M2-G-4a-9, M2-G-4a-10, M2-G-4a-11
Q3= List= M2-G-4a-12, M2-G-4a-13, M2-G-4a-14</t>
  </si>
  <si>
    <t>A1= $$IMG={{Q1}}*
A2= $$IMG={{Q2}}
A3= $$IMG={{Q3}}</t>
  </si>
  <si>
    <t>Imagen M2-G-4a-15
Debajo del objeto de la izkda ponemos vertical y de la derecha, horizontal.</t>
  </si>
  <si>
    <t>{
    "id": "M2-G-4a-I-1",
    "stimulus": "&lt;p&gt;Selecciona el objeto que está en vertical.&lt;/p&gt;",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"https://blueberry-assets.oneclick.es/M2_G_4a_4.svg",
                    "https://blueberry-assets.oneclick.es/M2_G_4a_5.svg",
                    "https://blueberry-assets.oneclick.es/M2_G_4a_6.svg",
                    "https://blueberry-assets.oneclick.es/M2_G_4a_7.svg"
                ]
            },
            {
                "name": "Q2",
                "label": null,
                "list": [
                    "https://blueberry-assets.oneclick.es/M2_G_4a_8.svg",
                    "https://blueberry-assets.oneclick.es/M2_G_4a_9.svg",
                    "https://blueberry-assets.oneclick.es/M2_G_4a_10.svg",
                    "https://blueberry-assets.oneclick.es/M2_G_4a_11.svg"
                ]
            },
            {
                "name": "Q3",
                "label": null,
                "list": [
                    "https://blueberry-assets.oneclick.es/M2_G_4a_12.svg",
                    "https://blueberry-assets.oneclick.es/M2_G_4a_13.svg",
                    "https://blueberry-assets.oneclick.es/M2_G_4a_14.svg"
                ]
            }
        ],
        "calculated": [
            {
                "name": "A1",
                "label": "{{function}}",
                "function": "&lt;div style=\"display:flex; justify-content:center;\"&gt;&lt;img src=\"{{Q1}}\" width=\"300\"&gt;&lt;/img&gt;&lt;/div&gt;"
            },
            {
                "name": "A2",
                "label": "{{function}}",
                "function": "&lt;div style=\"display:flex; justify-content:center;\"&gt;&lt;img src=\"{{Q2}}\" width=\"300\"&gt;&lt;/img&gt;&lt;/div&gt;",
                "incorrect": true
            },
            {
                "name": "A3",
                "label": "{{function}}",
                "function": "&lt;div style=\"display:flex; justify-content:center;\"&gt;&lt;img src=\"{{Q3}}\" width=\"300\"&gt;&lt;/img&gt;&lt;/div&gt;",
                "incorrect": true
            }
        ],
        "uniques": true
    },
    "algorithm": {
        "name": "trueFalse",
        "template": "Multiple choice – standard",
        "params": {
            "countCorrect": 1,
            "countIncorrect": 2,
            "showCheckIcon": false,
            "columns": 3
        }
    }
}</t>
  </si>
  <si>
    <t>Selecciona el objeto que está en horizontal.</t>
  </si>
  <si>
    <t>Q1= List= M2-G-4a-1, M2-G-4a-2, M2-G-4a-3
Q2= List= M2-G-4a-8, M2-G-4a-9, M2-G-4a-10, M2-G-4a-11, M2-G-4a-12, M2-G-4a-13, M2-G-4a-14
Q3= List= M2-G-4a-4, M2-G-4a-5, M2-G-4a-6, M2-G-4a-7</t>
  </si>
  <si>
    <t>A1= $$IMG={{Q1}}
A2= $$IMG={{Q2}}*
A3= $$IMG={{Q3}}</t>
  </si>
  <si>
    <t>{
    "id": "M2-G-4a-I-2",
    "stimulus": "&lt;p&gt;Selecciona el objeto que está en horizontal.&lt;/p&gt;",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
            },
            {
                "name": "Q2",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"name": "Q3",
                "label": null,
                "list": [
                    "https://blueberry-assets.oneclick.es/M2_G_4a_4.svg",
                    "https://blueberry-assets.oneclick.es/M2_G_4a_5.svg",
                    "https://blueberry-assets.oneclick.es/M2_G_4a_6.svg",
                    "https://blueberry-assets.oneclick.es/M2_G_4a_7.svg"
                ]
            }
        ],
        "calculated": [
            {
                "name": "A1",
                "label": "{{function}}",
                "function": "&lt;div style=\"display:flex; justify-content:center;\"&gt;&lt;img src=\"{{Q1}}\" width=\"300\"&gt;&lt;/img&gt;&lt;/div&gt;",
                "incorrect": true
            },
            {
                "name": "A2",
                "label": "{{function}}",
                "function": "&lt;div style=\"display:flex; justify-content:center;\"&gt;&lt;img src=\"{{Q2}}\" width=\"300\"&gt;&lt;/img&gt;&lt;/div&gt;"
            },
            {
                "name": "A3",
                "label": "{{function}}",
                "function": "&lt;div style=\"display:flex; justify-content:center;\"&gt;&lt;img src=\"{{Q3}}\" width=\"300\"&gt;&lt;/img&gt;&lt;/div&gt;",
                "incorrect": true
            }
        ],
        "uniques": true
    },
    "algorithm": {
        "name": "trueFalse",
        "template": "Multiple choice – standard",
        "params": {
            "countCorrect": 1,
            "countIncorrect": 2,
            "showCheckIcon": false,
            "columns": 3
        }
    }
}</t>
  </si>
  <si>
    <t>¿Cuál es la dirección de este objeto? Arrastra.
$$IMG={{Q1}}</t>
  </si>
  <si>
    <t>La dirección de este objeto es {{A2}}.</t>
  </si>
  <si>
    <t>Q1= List= M2-G-4a-1, M2-G-4a-2, M2-G-4a-3, M2-G-4a-4, M2-G-4a-5, M2-G-4a-6, M2-G-4a-7</t>
  </si>
  <si>
    <t>A1= horizontal
A2= vertical*</t>
  </si>
  <si>
    <t>{"id":"M2-G-4a-E-1","stimulus":"&lt;p&gt;¿Cuál es la dirección de este objeto? Arrastra.&lt;/p&gt;&lt;div style=\"display:flex; justify-content:center;\"&gt;&lt;img src=\"{{Q1}}\" width=\"300\"&gt;&lt;/img&gt;&lt;/div&gt;","template":"&lt;p&gt;La dirección de este objeto es {{response}}.&lt;/p&gt;","hint":"&lt;div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79.6643%;\"&gt;&lt;b&gt;horizontal&lt;/b&gt;&lt;/span&gt;&lt;/div&gt;&lt;/div&gt;&lt;/div&gt;&lt;/div&gt;","feedback":"&lt;div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seed":{"parameters":[{"name":"Q1","label":null,"list":["https://blueberry-assets.oneclick.es/M2_G_4a_1.svg","https://blueberry-assets.oneclick.es/M2_G_4a_2.svg","https://blueberry-assets.oneclick.es/M2_G_4a_3.svg","https://blueberry-assets.oneclick.es/M2_G_4a_4.svg","https://blueberry-assets.oneclick.es/M2_G_4a_5.svg","https://blueberry-assets.oneclick.es/M2_G_4a_6.svg","https://blueberry-assets.oneclick.es/M2_G_4a_7.svg"]}],"calculated":[{"name":"A1","label":"{{function}}","function":"horizontal","incorrect":true},{"name":"A2","label":"{{function}}","function":"vertical"}],"uniques":true},"algorithm":{"name":"calculateOperation","template":"Cloze with drag &amp; drop","params":{"keyboard":"NUMERICAL"}}}</t>
  </si>
  <si>
    <t>La dirección de este objeto es {{A1}}.</t>
  </si>
  <si>
    <t>Q1= List= M2-G-4a-8, M2-G-4a-9, M2-G-4a-10, M2-G-4a-11, M2-G-4a-12, M2-G-4a-13, M2-G-4a-14</t>
  </si>
  <si>
    <t>A1= horizontal*
A2= vertical</t>
  </si>
  <si>
    <t>{
    "id": "M2-G-4a-E-2",
    "stimulus": "&lt;p&gt;¿Cuál es la dirección de este objeto? Arrastra.&lt;/p&gt;&lt;div style=\"display:flex; justify-content:center;\"&gt;&lt;img src=\"{{Q1}}\" width=\"300\"&gt;&lt;/img&gt;&lt;/div&gt;",
    "template": "&lt;p&gt;La dirección de este objeto es {{response}}.&lt;/p&gt;",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"calculated": [
            {
                "name": "A1",
                "label": "{{function}}",
                "function": "horizontal"
            },
            {
                "name": "A2",
                "label": "{{function}}",
                "function": "vertical",
                "incorrect": true
            }
        ],
        "uniques": true
    },
    "algorithm": {
        "name": "calculateOperation",
        "template": "Cloze with drag &amp; drop",
        "params": {
            "keyboard": "NUMERICAL"
        }
    }
}</t>
  </si>
  <si>
    <t>M2-G-14a</t>
  </si>
  <si>
    <t>Identifica el sentido de un objeto (para abajo, para arriba, para delante, para atrás, para la izquierda o para la derecha)</t>
  </si>
  <si>
    <t>¿Hacia dónde indica la flecha que hay que ir?
$$IMG=M2-NyO-52a-5</t>
  </si>
  <si>
    <t>A1= Para arriba*
A2= Para abajo
A3= Para delante
A4= Para atrás
A5= Para la derecha
A6= Para la izquierda</t>
  </si>
  <si>
    <t>&lt;p&gt;Los sentidos de un objeto pueden ser: para arriba, para abajo, para delante, para atrás, para la izquierda y para la derecha.&lt;/p&gt;</t>
  </si>
  <si>
    <t>{
    "id": "M2-G-14a-I-1",
    "stimulus": "&lt;p&gt;¿Hacia dónde indica la flecha que hay que ir?&lt;/p&gt;&lt;div style=\"display:flex; justify-content:center;\"&gt;&lt;img src=\"https://blueberry-assets.oneclick.es/M2_NyO_52a_5.svg\" width=\"200\"&gt;&lt;/img&gt;&lt;/div&gt;",
    "hint": "&lt;p&gt;Los sentidos de un objeto pueden ser: hacia arriba, hacia abajo, hacia delante, hacia atrás, hacia la izquierda y hacia la derecha.&lt;/p&gt;",
    "feedback": "&lt;p&gt;Los sentidos de un objeto pueden ser: hacia arriba, hacia abajo, hacia delante, hacia atrás, hacia la izquierda y hacia la derecha.&lt;/p&gt;",
    "seed": {
        "parameters": [],
        "calculated": [
            {
                "name": "A1",
                "label": "{{function}}",
                "function": "Hacia arriba"
            },
            {
                "name": "A2",
                "label": "{{function}}",
                "function": "Hacia abajo",
                "incorrect": true
            },
            {
                "name": "A3",
                "label": "{{function}}",
                "function": "Hacia delante",
                "incorrect": true
            },
            {
                "name": "A4",
                "label": "{{function}}",
                "function": "Hacia atrás",
                "incorrect": true
            },
            {
                "name": "A5",
                "label": "{{function}}",
                "function": "Hacia la derecha",
                "incorrect": true
            },
            {
                "name": "A6",
                "label": "{{function}}",
                "function": "Hacia la izquierda",
                "incorrect": true
            }
        ],
        "uniques": true
    },
    "algorithm": {
        "name": "trueFalse",
        "template": "Multiple choice – standard",
        "params": {
            "countCorrect": 1,
            "countIncorrect": 2,
            "showCheckIcon": false,
            "columns": 3
        }
    }
}</t>
  </si>
  <si>
    <t>¿Hacia dónde indica la flecha que hay que ir?
$$IMG=M2-NyO-52a-6</t>
  </si>
  <si>
    <t>A1= Para arriba
A2= Para abajo*
A3= Para delante
A4= Para atrás
A5= Para la derecha
A6= Para la izquierda</t>
  </si>
  <si>
    <t>{"id":"M2-G-14a-I-2","stimulus":"&lt;p&gt;¿Hacia dónde indica la flecha que hay que ir?&lt;/p&gt;&lt;div style=\"display:flex; justify-content:center;\"&gt;&lt;img src=\"https://blueberry-assets.oneclick.es/M2_NyO_52a_6.svg\" width=\"200\"&gt;&lt;/img&gt;&lt;/div&gt;","hint":"&lt;p&gt;Los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derecha.&lt;/p&gt;","seed":{"parameters":[],"calculated":[{"name":"A1","label":"{{function}}","function":"Hacia arriba","incorrect":true},{"name":"A2","label":"{{function}}","function":"Hacia abajo"},{"name":"A3","label":"{{function}}","function":"Hacia delante","incorrect":true},{"name":"A4","label":"{{function}}","function":"Hacia atrás","incorrect":true},{"name":"A5","label":"{{function}}","function":"Hacia la derecha","incorrect":true},{"name":"A6","label":"{{function}}","function":"Hacia la izquierda","incorrect":true}],"uniques":true},"algorithm":{"name":"trueFalse","template":"Multiple choice – standard","params":{"countCorrect":1,"countIncorrect":2,"showCheckIcon":false,
            "columns": 3
        }
    }
}</t>
  </si>
  <si>
    <t>¿Hacia dónde se mueve la chica?
$$IMG={{Q1}}</t>
  </si>
  <si>
    <t>Q1 = List = M2-NyO-52a-7, M2-G-1d-14
Q2= List = Para delante, Para la derecha</t>
  </si>
  <si>
    <t>A1= Para arriba
A2= Para abajo
A3= {{Q2}}*
A4= Para atrás
A6= Para la izquierda</t>
  </si>
  <si>
    <t>{
    "id": "M2-G-14a-I-3",
    "stimulus": "&lt;p&gt;¿Hacia dónde se mueve la chica desde tu perspectiva?&lt;/p&gt;&lt;div style=\"display:flex; justify-content:center;\"&gt;&lt;img src=\"https://blueberry-assets.oneclick.es/M2_G_1d_14.svg\" width=\"300\"&gt;&lt;/img&gt;&lt;/div&gt;",
    "hint": "&lt;p&gt;Los sentidos de un objeto pueden ser: hacia arriba, hacia abajo, hacia delante, hacia atrás, hacia la izquierda y hacia la derecha.&lt;/p&gt;",
    "feedback": "&lt;p&gt;Los sentidos de un objeto pueden ser: hacia arriba, hacia abajo, hacia delante, hacia atrás, hacia la izquierda y hacia la derecha.&lt;/p&gt;",
    "seed": {
        "parameters": [
            {
                "name": "Q2",
                "label": null,
                "list": [
                    "Hacia la derecha"
                ]
            }
        ],
        "calculated": [
            {
                "name": "A1",
                "label": " {{function}}",
                "function": "Hacia arriba",
                "incorrect": true
            },
            {
                "name": "A2",
                "label": "{{function}}",
                "function": "Hacia abajo",
                "incorrect": true
            },
            {
                "name": "A3",
                "label": "{{function}}",
                "function": "{{Q2}}"
            },
            {
                "name": "A5",
                "label": "{{function}}",
                "function": "Hacia la izquierda",
                "incorrect": true
            }
        ],
        "uniques": true
    },
    "algorithm": {
        "name": "trueFalse",
        "template": "Multiple choice – standard",
        "params": {
            "countCorrect": 1,
            "countIncorrect": 2,
            "showCheckIcon": false,
            "columns": 3
        }
    }
}</t>
  </si>
  <si>
    <t>¿Hacia dónde se mueve el niño?
$$IMG=M2-G-1d-13</t>
  </si>
  <si>
    <t>Q2= List = Para delante, Para la izquierda</t>
  </si>
  <si>
    <t>A1= Para arriba
A2= Para abajo
A3= {{Q2}}*
A4= Para atrás
A6= Para la derecha</t>
  </si>
  <si>
    <t>{"id":"M2-G-14a-I-4","stimulus":"&lt;p&gt;¿Hacia dónde se mueve el niño?&lt;/p&gt;&lt;div style=\"display:flex; justify-content:center;\"&gt;&lt;img src=\"https://blueberry-assets.oneclick.es/M2_G_1d_13.svg\" width=\"300\"&gt;&lt;/img&gt;&lt;/div&gt;","hint":"&lt;p&gt;Los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derecha.&lt;/p&gt;","seed":{"parameters":[{"name":"Q2","label":null,"list":["Hacia la izquierda"]}],"calculated":[{"name":"A1","label":" {{function}}","function":"Hacia arriba","incorrect":true},{"name":"A2","label":"{{function}}","function":"Hacia abajo","incorrect":true},{"name":"A3","label":"{{function}}","function":"{{Q2}}"},{"name":"A5","label":" {{function}}","function":"Hacia la derecha","incorrect":true}],"uniques":true},"algorithm":{"name":"trueFalse","template":"Multiple choice – standard","params":{"countCorrect":1,"countIncorrect":2,"showCheckIcon":false,
            "columns": 3
        }
    }
}</t>
  </si>
  <si>
    <t>¿Hacia dónde indica la flecha que hay que ir?
$$IMG=M2-NyO-52a-8</t>
  </si>
  <si>
    <t>A1= Para arriba
A2= Para abajo
A3= Para delante
A4= Para atrás*
A5= Para la derecha
A6= Para la izquierda</t>
  </si>
  <si>
    <t>{"id":"M2-G-14a-I-5","stimulus":"&lt;p&gt;¿Hacia dónde indica la flecha que hay que ir?&lt;/p&gt;&lt;div style=\"display:flex; justify-content:center;\"&gt;&lt;img src=\"https://blueberry-assets.oneclick.es/M2_NyO_52a_8.svg\" width=\"200\"&gt;&lt;/img&gt;&lt;/div&gt;","hint":"&lt;p&gt;Los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derecha.&lt;/p&gt;","seed":{"parameters":[],"calculated":[{"name":"A1","label":" {{function}}","function":"Hacia arriba","incorrect":true},{"name":"A2","label":"{{function}}","function":"Hacia abajo","incorrect":true},{"name":"A3","label":"{{function}}","function":"Hacia delante","incorrect":true},{"name":"A4","label":"{{function}}","function":"Hacia atrás"},{"name":"A5","label":" {{function}}","function":"Hacia la derecha","incorrect":true}],"uniques":true},"algorithm":{"name":"trueFalse","template":"Multiple choice – standard","params":{"countCorrect":1,"countIncorrect":2,"showCheckIcon":false,"columns":3}}}</t>
  </si>
  <si>
    <t>M2-G-5a</t>
  </si>
  <si>
    <t>Dibuja itinerarios sobre una red cuadriculada utilizando arriba, abajo, derecha e izquierda</t>
  </si>
  <si>
    <t>Una jardinera quiere plantar unos rosales en el punto que dicen estas instrucciones. Ayúdala a localizarlo.
(Fondo tierra)
(5 pasos)</t>
  </si>
  <si>
    <t>Pathway</t>
  </si>
  <si>
    <t>&lt;p&gt;Recorre la cuadrícula siguiendo las instrucciones.&lt;/p&gt;</t>
  </si>
  <si>
    <t>{"id":"M2-G-5a-I-1","stimulus":"&lt;p&gt;Una jardinera quiere plantar unos rosales en el punto que dicen estas instrucciones. ¿Dónde es?&lt;/p&gt;","feedback":"&lt;p&gt;Recorre la cuadrícula siguiendo las instrucciones.&lt;/p&gt;","hint":"&lt;p&gt;Recorre la cuadrícula siguiendo las instrucciones.&lt;/p&gt;","algorithm":{"name":"pathway","params":{"directions":5,"icon":"https://lemonade-assets.oneclick.es/pathway/farmer.png","background":"https://lemonade-assets.oneclick.es/pathway/bck2.png"}}}</t>
  </si>
  <si>
    <t>Estas instrucciones marcan el punto en el que está enterrado el tesoro de Barbaverde. Ayuda a este pirata a encontrarlo.
(Fondo arena)
(5 pasos)</t>
  </si>
  <si>
    <t>{"id":"M2-G-5a-I-2","stimulus":"&lt;p&gt;Estas instrucciones marcan el punto en el que está enterrado el tesoro de este pirata. Ayúdale a encontrarlo.&lt;/p&gt;","feedback":"&lt;p&gt;Recorre la cuadrícula siguiendo las instrucciones.&lt;/p&gt;","hint":"&lt;p&gt;Recorre la cuadrícula siguiendo las instrucciones.&lt;/p&gt;","algorithm":{"name":"pathway","params":{"directions":5,"icon":"https://lemonade-assets.oneclick.es/pathway/pirate.png","background":"https://lemonade-assets.oneclick.es/pathway/bck1.png"}}}</t>
  </si>
  <si>
    <t>Un albañil tiene que cambiar la baldosa que dicen estas instrucciones. Ayúdalo a encontrarla.
(Fondo cemento)
(5 pasos)</t>
  </si>
  <si>
    <t>{"id":"M2-G-5a-I-3","stimulus":"&lt;p&gt;Un albañil tiene que cambiar la baldosa a la que dirigen estas instrucciones. Ayúdale a encontrarla.&lt;/p&gt;","feedback":"&lt;p&gt;Recorre la cuadrícula siguiendo las instrucciones.&lt;/p&gt;","hint":"Recorre la cuadrícula siguiendo las instrucciones.","algorithm":{"name":"pathway","params":{"directions":5,"icon":"https://lemonade-assets.oneclick.es/pathway/worker.png","background":"https://lemonade-assets.oneclick.es/pathway/bck3.png"}}}</t>
  </si>
  <si>
    <t>M2-G-6a</t>
  </si>
  <si>
    <t>Identifica distintos tipos de líneas: rectas y curvas</t>
  </si>
  <si>
    <t>&lt;p&gt;Arrastra debajo de cada dibujo el tipo de líneas con las que se ha dibujado.&lt;/p&gt;</t>
  </si>
  <si>
    <t>$$TBL=2x2,noborder
0,0=$$IMG=M2-G-6a-1
0,1=$$IMG=M2-G-6a-2
1,0={{A1}}
1,1={{A2}}</t>
  </si>
  <si>
    <t>A1= Rectas
A2= Curvas</t>
  </si>
  <si>
    <t>&lt;p&gt;En las líneas rectas la dirección nunca cambia, en las curvas lo hacen siempre.&lt;/p&gt;</t>
  </si>
  <si>
    <t>{
    "id": "M2-G-6a-I-1",
    "stimulus": "&lt;p&gt;Arrastra debajo de cada dibujo el tipo de líneas con las que se ha dibujado.&lt;/p&gt;",
    "template": "&lt;table style=\"width: 100%;\"&gt;&lt;tbody&gt;&lt;tr&gt;&lt;td style=\"width: 50.0%; text-align: center; border: none;\"&gt;&lt;div style=\"display:flex; justify-content:center;\"&gt;&lt;img src=\"https://blueberry-assets.oneclick.es/{{Q1}}\" width=\"300\"&gt;&lt;/img&gt;&lt;/div&gt;&lt;/td&gt;&lt;td style=\"width: 50.0%; text-align: center; border: none;\"&gt;&lt;div style=\"display:flex; justify-content:center;\"&gt;&lt;img src=\"https://blueberry-assets.oneclick.es/{{Q2}}\" width=\"300\"&gt;&lt;/img&gt;&lt;/div&gt;&lt;/td&gt;&lt;/tr&gt;&lt;tr&gt;&lt;td style=\"width: 50.0%; text-align: center; border: none;\"&gt;{{response}}&lt;/td&gt;&lt;td style=\"width: 50.0%; text-align: center; border: none;\"&gt;{{response}}&lt;/td&gt;&lt;/tr&gt;&lt;/tbody&gt;&lt;/table&gt;",
    "hint": "&lt;p&gt;En las líneas rectas la dirección nunca cambia, en las curvas lo hacen siempre.&lt;/p&gt;",
    "feedback": "&lt;p&gt;En las líneas rectas la dirección nunca cambia, en las curvas lo hacen siempre.&lt;/p&gt;",
    "seed": {
        "parameters": [
            {
                "name": "Q1",
                "list": [
                    "M2_G_6a_1.svg",
                    "M2_G_6a_4.svg",
                    "M2_G_6a_6.svg"
                ]
            },
            {
                "name": "Q2",
                "list": [
                    "M2_G_6a_2.svg",
                    "M2_G_6a_3.svg",
                    "M2_G_6a_5.svg"
                ]
            }
        ],
        "calculated": [
            {
                "name": "A1",
                "label": "{{function}}",
                "function": "Rectas"
            },
            {
                "name": "A2",
                "label": "{{function}}",
                "function": "Curvas"
            }
        ],
        "uniques": true
    },
    "algorithm": {
        "name": "calculateOperation",
        "template": "Cloze with drag &amp; drop",
        "params": {
            "keyboard": "NUMERICAL"
        }
    }
}</t>
  </si>
  <si>
    <t>$$TBL=2x2,noborder
0,0=$$IMG=M2-G-6a-3
0,1=$$IMG=M2-G-6a-4
1,0={{A1}}
1,1={{A2}}</t>
  </si>
  <si>
    <t>A1= Curvas
A2= Rectas</t>
  </si>
  <si>
    <t>{
    "id": "M2-G-6a-I-2",
    "stimulus": "&lt;p&gt;Arrastra debajo de cada dibujo el tipo de líneas con las que se ha dibujado.&lt;/p&gt;",
    "template": "&lt;table style=\"width: 100%;\"&gt;&lt;tbody&gt;&lt;tr&gt;&lt;td style=\"width: 50.0%; text-align: center; border: none;\"&gt;&lt;div style=\"display:flex; justify-content:center;\"&gt;&lt;img src=\"https://blueberry-assets.oneclick.es/{{Q2}}\" width=\"300\"&gt;&lt;/img&gt;&lt;/div&gt;&lt;/td&gt;&lt;td style=\"width: 50.0%; text-align: center; border: none;\"&gt;&lt;div style=\"display:flex; justify-content:center;\"&gt;&lt;img src=\"https://blueberry-assets.oneclick.es/{{Q1}}\" width=\"300\"&gt;&lt;/img&gt;&lt;/div&gt;&lt;/td&gt;&lt;/tr&gt;&lt;tr&gt;&lt;td style=\"width: 50.0%; text-align: center; border: none;\"&gt;{{response}}&lt;/td&gt;&lt;td style=\"width: 50.0%; text-align: center; border: none;\"&gt;{{response}}&lt;/td&gt;&lt;/tr&gt;&lt;/tbody&gt;&lt;/table&gt;",
    "hint": "&lt;p&gt;En las líneas rectas la dirección nunca cambia, en las curvas lo hacen siempre.&lt;/p&gt;",
    "feedback": "&lt;p&gt;En las líneas rectas la dirección nunca cambia, en las curvas lo hacen siempre.&lt;/p&gt;",
    "seed": {
        "parameters": [
            {
                "name": "Q1",
                "list": [
                    "M2_G_6a_1.svg",
                    "M2_G_6a_4.svg",
                    "M2_G_6a_6.svg"
                ]
            },
            {
                "name": "Q2",
                "list": [
                    "M2_G_6a_2.svg",
                    "M2_G_6a_3.svg",
                    "M2_G_6a_5.svg"
                ]
            }
        ],
        "calculated": [
            {
                "name": "A1",
                "label": "{{function}}",
                "function": "Curvas"
            },
            {
                "name": "A2",
                "label": "{{function}}",
                "function": "Rectas"
            }
        ],
        "uniques": true
    },
    "algorithm": {
        "name": "calculateOperation",
        "template": "Cloze with drag &amp; drop",
        "params": {
            "keyboard": "NUMERICAL"
        }
    }
}</t>
  </si>
  <si>
    <t>Elige el tipo de líneas con las que se ha dibujado esta figura.
M2-G-6a-7</t>
  </si>
  <si>
    <t>Se ha dibujado con líneas {{group1}}.</t>
  </si>
  <si>
    <t>group1= rectas|curvas*</t>
  </si>
  <si>
    <t>En las líneas rectas la dirección nunca cambia, en las curvas lo hacen siempre.</t>
  </si>
  <si>
    <t>{
    "id": "M2-G-6a-E-1",
    "stimulus": "&lt;p&gt;Elige el tipo de líneas con las que se ha dibujado esta figura.&lt;/p&gt;&lt;div style=\"display:flex; justify-content:center;\"&gt;&lt;img src=\"https://blueberry-assets.oneclick.es/{{Q1}}\" width=\"300\"&gt;&lt;/img&gt;&lt;/div&gt;",
    "template": "&lt;p&gt;Se ha dibujado con líneas {{response}}.&lt;/p&gt;",
    "hint": "&lt;p&gt;En las líneas rectas la dirección nunca cambia, en las curvas lo hacen siempre.&lt;/p&gt;",
    "feedback": "&lt;p&gt;En las líneas rectas la dirección nunca cambia, en las curvas lo hacen siempre.&lt;/p&gt;",
    "seed": {
        "parameters": [
            {
                "name": "Q1",
                "list": [
                    "M2_G_6a_2.svg",
                    "M2_G_6a_3.svg",
                    "M2_G_6a_5.svg"
                ]
            }
        ],
        "calculated": [
            {
                "name": "A1",
                "label": "curvas",
                "function": "",
                "group": 1
            },
            {
                "name": "A2",
                "label": "rectas",
                "function": "rectas",
                "group": 1,
                "incorrect": true
            }
        ],
        "uniques": true
    },
    "algorithm": {
        "name": "groupResponses",
        "template": "Cloze with drop down"
    }
}</t>
  </si>
  <si>
    <t>Elige el tipo de líneas con las que se ha dibujado esta figura.
M2-G-6a-8</t>
  </si>
  <si>
    <t>group1= rectas*|curvas</t>
  </si>
  <si>
    <t>{
    "id": "M2-G-6a-E-2",
    "stimulus": "&lt;p&gt;Elige el tipo de líneas con las que se ha dibujado esta figura.&lt;/p&gt;&lt;div style=\"display:flex; justify-content:center;\"&gt;&lt;img src=\"https://blueberry-assets.oneclick.es/{{Q1}}\" width=\"300\"&gt;&lt;/img&gt;&lt;/div&gt;",
    "template": "&lt;p&gt;Se ha dibujado con líneas {{response}}.&lt;/p&gt;",
    "hint": "&lt;p&gt;En las líneas rectas la dirección nunca cambia, en las curvas lo hacen siempre.&lt;/p&gt;",
    "feedback": "&lt;p&gt;En las líneas rectas la dirección nunca cambia, en las curvas lo hacen siempre.&lt;/p&gt;",
    "seed": {
        "parameters": [
            {
                "name": "Q1",
                "list": [
                    "M2_G_6a_1.svg",
                    "M2_G_6a_4.svg",
                    "M2_G_6a_6.svg"
                ]
            }
        ],
        "calculated": [
            {
                "name": "A1",
                "label": "rectas",
                "function": "",
                "group": 1
            },
            {
                "name": "A2",
                "label": "curvas",
                "function": "",
                "group": 1,
                "incorrect": true
            }
        ],
        "uniques": true
    },
    "algorithm": {
        "name": "groupResponses",
        "template": "Cloze with drop down"
    }
}</t>
  </si>
  <si>
    <t>M2-G-6b</t>
  </si>
  <si>
    <t xml:space="preserve">Identifica distintos tipos de líneas: abiertas y cerradas. </t>
  </si>
  <si>
    <t>&lt;p&gt;Haz clic en la figura formada por líneas abiertas.&lt;/p&gt;</t>
  </si>
  <si>
    <t>A1=$$IMG=M2-G-6b-1*
A2=$$IMG=M2-G-6b-2*
A3=$$IMG=M2-G-6b-3*
A4=$$IMG=M2-G-6b-4
A5=$$IMG=M2-G-6b-5
A6=$$IMG=M2-G-6b-6</t>
  </si>
  <si>
    <t>$$TBL=2x2,noborder
0,0=$$IMG=M2-G-6b-2
0,1=$$IMG=M2-G-6b-5
1,0=Línea abierta
1,1=Línea cerrada</t>
  </si>
  <si>
    <t>$$TBL=2x2,noborder
0,0=$$IMG=M2-G-6b-2
0,1=$$IMG=M2-G-6b-5
1,0=Línea abierta
1,1=Línea cerrada</t>
  </si>
  <si>
    <t>{"id":"M2-G-6b-I-1","stimulus":"&lt;p&gt;Haz clic en la figura formada por líneas abiertas.&lt;/p&gt;","hint":"&lt;table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cerrada&lt;/td&gt;&lt;/tr&gt;&lt;/tbody&gt;&lt;/table&gt;","seed":{"parameters":[],"calculated":[{"name":"A1","label":"{{function}}","function":"&lt;div style=\"display:flex; justify-content:center;\"&gt;&lt;img src=\"https://blueberry-assets.oneclick.es/M2_G_6b_1.svg\" width=\"300\"&gt;&lt;/img&gt;&lt;/div&gt;"},{"name":"A2","label":"{{function}}","function":"&lt;div style=\"display:flex; justify-content:center;\"&gt;&lt;img src=\"https://blueberry-assets.oneclick.es/M2_G_6b_2.svg\" width=\"300\"&gt;&lt;/img&gt;&lt;/div&gt;"},{"name":"A3","label":"{{function}}","function":"&lt;div style=\"display:flex; justify-content:center;\"&gt;&lt;img src=\"https://blueberry-assets.oneclick.es/M2_G_6b_3.svg\" width=\"300\"&gt;&lt;/img&gt;&lt;/div&gt;"},{"name":"A4","label":"{{function}}","function":"&lt;div style=\"display:flex; justify-content:center;\"&gt;&lt;img src=\"https://blueberry-assets.oneclick.es/M2_G_6b_4.svg\" width=\"300\"&gt;&lt;/img&gt;&lt;/div&gt;","incorrect":true},{"name":"A5","label":"{{function}}","function":"&lt;div style=\"display:flex; justify-content:center;\"&gt;&lt;img src=\"https://blueberry-assets.oneclick.es/M2_G_6b_5.svg\" width=\"300\"&gt;&lt;/img&gt;&lt;/div&gt;","incorrect":true},{"name":"A6","label":"{{function}}","function":"&lt;div style=\"display:flex; justify-content:center;\"&gt;&lt;img src=\"https://blueberry-assets.oneclick.es/M2_G_6b_6.svg\" width=\"300\"&gt;&lt;/img&gt;&lt;/div&gt;","incorrect":true}],"uniques":true},"algorithm":{"name":"trueFalse","template":"Multiple choice – standard","params":{"countCorrect":1,"countIncorrect":2,"showCheckIcon":false,"columns":3}}}</t>
  </si>
  <si>
    <t>Haz clic en la figura formada por líneas cerradas.
M2-G-6b-1
M2-G-6b-2
M2-G-6b-3
M2-G-6b-4*
M2-G-6b-5*
M2-G-6b-6*
(Se ven 3: una correcta)</t>
  </si>
  <si>
    <t>Tabla 2:2:
Fila 1: M2-G-6b-2 | M2-G-6b-5
Fila 2: Líneas abierta | Líneas cerrada</t>
  </si>
  <si>
    <t>{"id":"M2-G-6b-I-2","stimulus":"&lt;p&gt;Haz clic en la figura formada por líneas cerradas.&lt;/p&gt;","hint":"&lt;table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cerrada&lt;/td&gt;&lt;/tr&gt;&lt;/tbody&gt;&lt;/table&gt;","seed":{"parameters":[],"calculated":[{"name":"A1","label":"{{function}}","function":"&lt;div style=\"display:flex; justify-content:center;\"&gt;&lt;img src=\"https://blueberry-assets.oneclick.es/M2_G_6b_1.svg\" width=\"300\"&gt;&lt;/img&gt;&lt;/div&gt;","incorrect":true},{"name":"A2","label":"{{function}}","function":"&lt;div style=\"display:flex; justify-content:center;\"&gt;&lt;img src=\"https://blueberry-assets.oneclick.es/M2_G_6b_2.svg\" width=\"300\"&gt;&lt;/img&gt;&lt;/div&gt;","incorrect":true},{"name":"A3","label":"{{function}}","function":"&lt;div style=\"display:flex; justify-content:center;\"&gt;&lt;img src=\"https://blueberry-assets.oneclick.es/M2_G_6b_3.svg\" width=\"300\"&gt;&lt;/img&gt;&lt;/div&gt;","incorrect":true},{"name":"A4","label":"{{function}}","function":"&lt;div style=\"display:flex; justify-content:center;\"&gt;&lt;img src=\"https://blueberry-assets.oneclick.es/M2_G_6b_4.svg\" width=\"300\"&gt;&lt;/img&gt;&lt;/div&gt;"},{"name":"A5","label":"{{function}}","function":"&lt;div style=\"display:flex; justify-content:center;\"&gt;&lt;img src=\"https://blueberry-assets.oneclick.es/M2_G_6b_5.svg\" width=\"300\"&gt;&lt;/img&gt;&lt;/div&gt;"},{"name":"A6","label":"{{function}}","function":"&lt;div style=\"display:flex; justify-content:center;\"&gt;&lt;img src=\"https://blueberry-assets.oneclick.es/M2_G_6b_6.svg\" width=\"300\"&gt;&lt;/img&gt;&lt;/div&gt;"}],"uniques":true},"algorithm":{"name":"trueFalse","template":"Multiple choice – standard","params":{"countCorrect":1,"countIncorrect":2,"showCheckIcon":false,"columns":3}}}</t>
  </si>
  <si>
    <t>&lt;p&gt;Escribe si es una línea abierta o cerrada.&lt;/p&gt;
$$IMG=M2-G-6b-7</t>
  </si>
  <si>
    <t>&lt;p&gt;Es una línea {{A1}}.&lt;/p&gt;</t>
  </si>
  <si>
    <t>A1=cerrada</t>
  </si>
  <si>
    <t>{"id":"M2-G-6b-E-1","stimulus":"&lt;p&gt;Escribe si es una línea abierta o cerrada.&lt;/p&gt;&lt;div style=\"display:flex; justify-content:center;\"&gt;&lt;img src=\"https://blueberry-assets.oneclick.es/M2_G_6b_7.svg\"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cerrada&lt;/td&gt;&lt;/tr&gt;&lt;/tbody&gt;&lt;/table&gt;","seed":{"parameters":[],"calculated":[{"name":"A1","label":"{{function}}","function":"cerrada"}],"uniques":true},"algorithm":{"name":"calculateOperation","template":"Cloze with text"}}</t>
  </si>
  <si>
    <t>Escribe si es una línea abierta o cerrada.
(Figura)
M2-G-6b-8</t>
  </si>
  <si>
    <t>Es una línea {{A1}}.</t>
  </si>
  <si>
    <t>A1="abierta"</t>
  </si>
  <si>
    <t>{"id":"M2-G-6b-E-2","stimulus":"&lt;p&gt;Escribe si es una línea abierta o cerrada.&lt;/p&gt;&lt;div style=\"display:flex; justify-content:center;\"&gt;&lt;img src=\"https://blueberry-assets.oneclick.es/M2_G_6b_8.svg\"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cerrada&lt;/td&gt;&lt;/tr&gt;&lt;/tbody&gt;&lt;/table&gt;","seed":{"parameters":[],"calculated":[{"name":"A1","label":"{{function}}","function":"abierta"}],"uniques":true},"algorithm":{"name":"calculateOperation","template":"Cloze with text"}}</t>
  </si>
  <si>
    <t>Escribe si es una línea abierta o cerrada.
(Figura)
M2-G-6b-9</t>
  </si>
  <si>
    <t>A1="cerrada"</t>
  </si>
  <si>
    <t>{"id":"M2-G-6b-E-3","stimulus":"&lt;p&gt;Escribe si es una línea abierta o cerrada.&lt;/p&gt;&lt;div style=\"display:flex; justify-content:center;\"&gt;&lt;img src=\"https://blueberry-assets.oneclick.es/M2_G_6b_9.svg\"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cerrada&lt;/td&gt;&lt;/tr&gt;&lt;/tbody&gt;&lt;/table&gt;","seed":{"parameters":[],"calculated":[{"name":"A1","label":"{{function}}","function":"cerrada"}],"uniques":true},"algorithm":{"name":"calculateOperation","template":"Cloze with text"}}</t>
  </si>
  <si>
    <t>Escribe si es una línea abierta o cerrada.
(figura)
M2-G-6b-10</t>
  </si>
  <si>
    <t>{"id":"M2-G-6b-E-4","stimulus":"&lt;p&gt;Escribe si es una línea abierta o cerrada.&lt;/p&gt;&lt;div style=\"display:flex; justify-content:center;\"&gt;&lt;img src=\"https://blueberry-assets.oneclick.es/M2_G_6b_10.svg\"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cerrada&lt;/td&gt;&lt;/tr&gt;&lt;/tbody&gt;&lt;/table&gt;","seed":{"parameters":[],"calculated":[{"name":"A1","label":"{{function}}","function":"abierta"}],"uniques":true},"algorithm":{"name":"calculateOperation","template":"Cloze with text"}}</t>
  </si>
  <si>
    <t>M2-G-6c</t>
  </si>
  <si>
    <t xml:space="preserve">Identifica distintos tipos de líneas: poligonales abiertas y cerradas </t>
  </si>
  <si>
    <t>&lt;p&gt;Selecciona la línea poligonal abierta.&lt;/p&gt;</t>
  </si>
  <si>
    <t>A1=$$IMG=M2-G-6c-1*
A2=$$IMG=M2-G-6c-2</t>
  </si>
  <si>
    <t>$$IMG=M2-G-6c-7</t>
  </si>
  <si>
    <t>{"id":"M2-G-6c-I-1","stimulus":"&lt;p&gt;Selecciona la línea poligonal abierta.&lt;/p&gt;","hint":"&lt;div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width=\"450\"&gt;&lt;/img&gt;&lt;/div&gt;","seed":{"parameters":[],"calculated":[{"name":"A1","label":"{{function}}","function":"&lt;div style=\"display:flex; justify-content:center;\"&gt;&lt;img src=\"https://blueberry-assets.oneclick.es/M2_G_6c_1.svg\" width=\"300\"&gt;&lt;/img&gt;&lt;/div&gt;"},{"name":"A2","label":"{{function}}","function":"&lt;div style=\"display:flex; justify-content:center;\"&gt;&lt;img src=\"https://blueberry-assets.oneclick.es/M2_G_6c_2.svg\" width=\"300\"&gt;&lt;/img&gt;&lt;/div&gt;","incorrect":true}],"uniques":true},"algorithm":{"name":"trueFalse","template":"Multiple choice – standard","params":{"countCorrect":1,"countIncorrect":1,"showCheckIcon":false,"columns":2}}}</t>
  </si>
  <si>
    <t>Selecciona la línea poligonal cerrada.
M2-G-6c-1
M2-G-6c-2*</t>
  </si>
  <si>
    <t>M2-G-6c-7</t>
  </si>
  <si>
    <t>{"id":"M2-G-6c-I-2","stimulus":"&lt;p&gt;Selecciona la línea poligonal cerrada.&lt;/p&gt;","hint":"&lt;div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width=\"450\"&gt;&lt;/img&gt;&lt;/div&gt;","seed":{"parameters":[],"calculated":[{"name":"A1","label":"{{function}}","function":"&lt;div style=\"display:flex; justify-content:center;\"&gt;&lt;img src=\"https://blueberry-assets.oneclick.es/M2_G_6c_1.svg\" width=\"300\"&gt;&lt;/img&gt;&lt;/div&gt;","incorrect":true},{"name":"A2","label":"{{function}}","function":"&lt;div style=\"display:flex; justify-content:center;\"&gt;&lt;img src=\"https://blueberry-assets.oneclick.es/M2_G_6c_2.svg\" width=\"300\"&gt;&lt;/img&gt;&lt;/div&gt;"}],"uniques":true},"algorithm":{"name":"trueFalse","template":"Multiple choice – standard","params":{"countCorrect":1,"countIncorrect":1,"showCheckIcon":false,"columns":2}}}</t>
  </si>
  <si>
    <t>&lt;p&gt;Arrastra debajo de cada línea poligonal si es abierta o cerrada.&lt;/p&gt;</t>
  </si>
  <si>
    <t>$$TBL=2x2,noborder
0,0=$$IMG=M2-G-6c-3
0,1=$$IMG=M2-G-6c-4
1,0={{A1}}
1,1={{A2}}</t>
  </si>
  <si>
    <t>A1= abierta*
A2= cerrada*</t>
  </si>
  <si>
    <t>{"id":"M2-G-6c-E-1","stimulus":"&lt;p&gt;Arrastra debajo de cada línea poligonal si es abierta o cerrada.&lt;/p&gt;","template":"&lt;table style=\"width: 100%;\"&gt;&lt;tbody&gt;&lt;tr&gt;&lt;td style=\"width: 50.0%; text-align: center; border: none;\"&gt;&lt;div style=\"display:flex; justify-content:center;\"&gt;&lt;img src=\"https://blueberry-assets.oneclick.es/M2_G_6c_3.svg\" width=\"300\"&gt;&lt;/img&gt;&lt;/div&gt;&lt;/td&gt;&lt;td style=\"width: 50.0%; text-align: center; border: none;\"&gt;&lt;div style=\"display:flex; justify-content:center;\"&gt;&lt;img src=\"https://blueberry-assets.oneclick.es/M2_G_6c_4.svg\"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width=\"450\"&gt;&lt;/img&gt;&lt;/div&gt;","seed":{"parameters":[],"calculated":[{"name":"A1","label":"{{function}}","function":"Abierta"},{"name":"A2","label":"{{function}}","function":"Cerrada"}],"uniques":true},"algorithm":{"name":"calculateOperation","template":"Cloze with drag &amp; drop","params":{"keyboard":"NUMERICAL"}}}</t>
  </si>
  <si>
    <t>Arrastra debajo de cada línea poligonal si es abierta o cerrada.</t>
  </si>
  <si>
    <t>$$TBL=2x2,noborder
0,0=$$IMG=M2-G-6c-5
0,1=$$IMG=M2-G-6c-6
1,0={{A1}}
1,1={{A2}}</t>
  </si>
  <si>
    <t>A1= cerrada
A2= abierta</t>
  </si>
  <si>
    <t>{"id":"M2-G-6c-E-2","stimulus":"&lt;p&gt;Arrastra debajo de cada línea poligonal si es abierta o cerrada.&lt;/p&gt;","template":"&lt;table style=\"width: 100%;\"&gt;&lt;tbody&gt;&lt;tr&gt;&lt;td style=\"width: 50.0%; text-align: center; border: none;\"&gt;&lt;div style=\"display:flex; justify-content:center;\"&gt;&lt;img src=\"https://blueberry-assets.oneclick.es/M2_G_6c_5.svg\" width=\"300\"&gt;&lt;/img&gt;&lt;/div&gt;&lt;/td&gt;&lt;td style=\"width: 50.0%; text-align: center; border: none;\"&gt;&lt;div style=\"display:flex; justify-content:center;\"&gt;&lt;img src=\"https://blueberry-assets.oneclick.es/M2_G_6c_6.svg\"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width=\"450\"&gt;&lt;/img&gt;&lt;/div&gt;","seed":{"parameters":[],"calculated":[{"name":"A1","label":"{{function}}","function":"Cerrada"},{"name":"A2","label":"{{function}}","function":"Abierta"}],"uniques":true},"algorithm":{"name":"calculateOperation","template":"Cloze with drag &amp; drop","params":{"keyboard":"NUMERICAL"}}}</t>
  </si>
  <si>
    <t>M2-G-6d</t>
  </si>
  <si>
    <t>Identifica distintos tipos de líneas: espirales</t>
  </si>
  <si>
    <t>¿Cuál de estos dibujos es una línea espiral? Selecciónala.</t>
  </si>
  <si>
    <t>Single Choice
*: columns=3
*: showCheckIcon=false</t>
  </si>
  <si>
    <t>A1=$$IMG=M2-G-6d-1*
A2=$$IMG=M2-G-6d-2*
A3=$$IMG=M2-G-6d-3
A4=$$IMG=M2-G-6d-4
A5=$$IMG=M2-G-6d-5
A6=$$IMG=M2-G-6d-6</t>
  </si>
  <si>
    <t>La espiral es una línea curva que gira alrededor de un punto.</t>
  </si>
  <si>
    <t>&lt;p&gt;La espiral es una línea curva que gira alrededor de un punto.&lt;/p&gt;</t>
  </si>
  <si>
    <t>{"id":"M2-G-6d-I-1","stimulus":"&lt;p&gt;¿Cuál de estos dibujos es una línea espiral? Selecciónala.&lt;/p&gt;","hint":"&lt;p&gt;La espiral es una línea curva que gira alrededor de un punto.&lt;/p&gt;","feedback":"&lt;p&gt;La espiral es una línea curva que gira alrededor de un punto.&lt;/p&gt;","seed":{"parameters":[],"calculated":[{"name":"A1","label":"{{function}}","function":"&lt;div style=\"display:flex; justify-content:center;\"&gt;&lt;img src=\"https://blueberry-assets.oneclick.es/M2_G_6d_1.svg\" width=\"300\"&gt;&lt;/img&gt;&lt;/div&gt;"},{"name":"A2","label":"{{function}}","function":"&lt;div style=\"display:flex; justify-content:center;\"&gt;&lt;img src=\"https://blueberry-assets.oneclick.es/M2_G_6d_2.svg\" width=\"300\"&gt;&lt;/img&gt;&lt;/div&gt;"},{"name":"A3","label":"{{function}}","function":"&lt;div style=\"display:flex; justify-content:center;\"&gt;&lt;img src=\"https://blueberry-assets.oneclick.es/M2_G_6d_3.svg\" width=\"300\"&gt;&lt;/img&gt;&lt;/div&gt;","incorrect":true},{"name":"A4","label":"{{function}}","function":"&lt;div style=\"display:flex; justify-content:center;\"&gt;&lt;img src=\"https://blueberry-assets.oneclick.es/M2_G_6d_4.svg\" width=\"300\"&gt;&lt;/img&gt;&lt;/div&gt;","incorrect":true},{"name":"A5","label":"{{function}}","function":"&lt;div style=\"display:flex; justify-content:center;\"&gt;&lt;img src=\"https://blueberry-assets.oneclick.es/M2_G_6d_5.svg\" width=\"300\"&gt;&lt;/img&gt;&lt;/div&gt;","incorrect":true},{"name":"A6","label":"{{function}}","function":"&lt;div style=\"display:flex; justify-content:center;\"&gt;&lt;img src=\"https://blueberry-assets.oneclick.es/M2_G_6d_6.svg\" width=\"300\"&gt;&lt;/img&gt;&lt;/div&gt;","incorrect":true}],"uniques":true},"algorithm":{"name":"trueFalse","template":"Multiple choice – standard","params":{"countCorrect":1,"countIncorrect":2,"showCheckIcon":false,"columns":3}}}</t>
  </si>
  <si>
    <t>M2-G-7a</t>
  </si>
  <si>
    <t>Reconoce, clasifica y nombra polígonos (triángulo, cuadrilátero, pentágono y hexágono) según su número de lados y vértices.</t>
  </si>
  <si>
    <t xml:space="preserve">Indica si las siguientes afirmaciones son verdaderas o falsas.
Un cuadrilátero tiene cuatro lados y cuatro vértices.*
Un pentágono tiene cinco lados y cinco vértices.*
Un triángulo tiene tres lados y tres vértices.*
Un hexágono tiene cinco lados y cinco vértices.
Un pentágono tiene cinco lados y seis vértices.
Un triángulo tiene tres lados y cuatro vértices.
(3 opciones, 1 correcta)
</t>
  </si>
  <si>
    <t>Los polígonos se clasifican según el numero de lados.</t>
  </si>
  <si>
    <t>&lt;p&gt;Los polígonos se clasifican según el número de lados.&lt;/p&gt;
A4=&lt;p&gt;Un hexágono es un polígono de seis lados y seis vértices.&lt;/p&gt;
A5=&lt;p&gt;Un pentágono es un polígono de cinco lados y cinco vértices.&lt;/p&gt;
A6=&lt;p&gt;Un triángulo es un polígono de tres lados y tres vértices.&lt;/p&gt;</t>
  </si>
  <si>
    <t>{"id":"M2-G-7a-I-1","stimulus":"&lt;p&gt;Selecciona la afirmación correcta.&lt;/p&gt;","hint":"&lt;p&gt;Los polígonos se clasifican según el numero de lados.&lt;/p&gt;","feedback":"&lt;p&gt;Los polígonos se clasifican según el número de lados.&lt;/p&gt;","seed":{"parameters":[],"calculated":[{"name":"A1","label":"Un cuadrilátero tiene cuatro lados y cuatro vértices.","function":""},{"name":"A2","label":"Un pentágono tiene cinco lados y cinco vértices.","function":""},{"name":"A3","label":"Un triángulo tiene tres lados y tres vértices.","function":""},{"name":"A4","label":"Un hexágono tiene cinco lados y cinco vértices.","function":"","incorrect":true,"feedback":"&lt;p&gt;Un hexágono es un polígono de seis lados y seis vértices.&lt;/p&gt;"},{"name":"A5","label":"Un pentágono tiene cinco lados y seis vértices.","function":"","incorrect":true,"feedback":"&lt;p&gt;Un pentágono es un polígono de cinco lados y cinco vértices.&lt;/p&gt;"},{"name":"A6","label":"Un triángulo tiene tres lados y cuatro vértices.","function":"","incorrect":true,"feedback":"&lt;p&gt;Un triángulo es un polígono de tres lados y tres vértices.&lt;/p&gt;"}],"uniques":true},"algorithm":{"name":"trueFalse","template":"Multiple choice – standard","params":{"countCorrect":1,"countIncorrect":2,"showCheckIcon":true}}}</t>
  </si>
  <si>
    <t>Arrastra el nombre que corresponde debajo de cada una de las imágenes.</t>
  </si>
  <si>
    <t>$$TBL=2x3,noborder
0,0=$$IMG=M2-G-7a-1
0,1=$$IMG=M2-G-7a-2
0,2=$$IMG=M2-G-7a-3
1,0={{A1}}
1,1={{A2}}
1,2={{A3}}</t>
  </si>
  <si>
    <t>A1 = Pentágono|&lt;p&gt;Un pentágono es un polígono de cinco lados y cinco vértices.&lt;/p&gt;*
A2 = Cuadrilátero|&lt;p&gt;Un cuadrilátero es un polígono de cuatro lados y cuatro vértices.&lt;/p&gt;*
A3 = Triángulo|&lt;p&gt;Un triángulo es un polígono de tres lados y tres vértices.&lt;/p&gt;*</t>
  </si>
  <si>
    <t>&lt;p&gt;Los polígonos se clasifican según el número de lados.&lt;/p&gt;</t>
  </si>
  <si>
    <r>
      <rPr>
        <rFont val="Calibri"/>
        <sz val="12.0"/>
      </rPr>
      <t>{"id":"M2-G-7a-I-2","stimulus":"&lt;p&gt;Arrastra el nombre que corresponde debajo de cada una de las imágenes.&lt;/p&gt;","template":"&lt;table style=\"width: 100%;\"&gt;&lt;tbody&gt;&lt;tr&gt;&lt;td style=\"width: 33.33%; text-align: center; border: none;\"&gt;&lt;div style=\"display:flex; justify-content:center;\"&gt;&lt;img src=\"https://blueberry-</t>
    </r>
    <r>
      <rPr>
        <rFont val="Calibri"/>
        <color rgb="FF000000"/>
        <sz val="12.0"/>
      </rPr>
      <t>assets.oneclick.es/M2_G_7a_1.svg\" width=\"300\"&gt;&lt;/img&gt;&lt;/div&gt;&lt;/td&gt;&lt;td style</t>
    </r>
    <r>
      <rPr>
        <rFont val="Calibri"/>
        <sz val="12.0"/>
      </rPr>
      <t>=\"width: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none;\"&gt;{{response}}&lt;/td&gt;&lt;/tr&gt;&lt;/tbody&gt;&lt;/table&gt;","hint":"&lt;p&gt;Los polígonos se clasifican según el numero de lados.&lt;/p&gt;","feedback":"&lt;p&gt;Los polígonos se clasifican según el número de lados.&lt;/p&gt;","seed":{"parameters":[],"calculated":[{"name":"A1","label":"{{function}}","function":"Pentágono","feedback":"&lt;p&gt;Un pentágono es un polígono de cinco lados y cinco vértices.&lt;/p&gt;"},{"name":"A2","label":"{{function}}","function":"Cuadrilátero","feedback":"&lt;p&gt;Un cuadrilátero es un polígono de cuatro lados y cuatro vértices.&lt;/p&gt;"},{"name":"A3","label":"{{function}}","function":"Triángulo","feedback":"&lt;p&gt;Un triángulo es un polígono de tres lados y tres vértices.&lt;/p&gt;"}],"uniques":true},"algorithm":{"name":"calculateOperation","template":"Cloze with drag &amp; drop","params":{"keyboard":"NUMERICAL"}}}</t>
    </r>
  </si>
  <si>
    <t xml:space="preserve">¿Qué nombre recibe el siguiente polígono?
M2-G-7a-1
</t>
  </si>
  <si>
    <t>Es un {{A1}}*|{{A2}}.</t>
  </si>
  <si>
    <t>group1=
A1 = pentágono*
A2 = hexágono</t>
  </si>
  <si>
    <t>&lt;p&gt;Un polígono de cinco lados y cinco vértices es un pentágono.&lt;/p&gt;</t>
  </si>
  <si>
    <t>{"id":"M2-G-7a-E-1","stimulus":"&lt;p&gt;¿Qué nombre recibe el siguiente polígono?&lt;/p&gt;&lt;div style=\"display:flex; justify-content:center;\"&gt;&lt;img src=\"https://blueberry-assets.oneclick.es/M2_G_7a_1.svg\" width=\"300\"&gt;&lt;/img&gt;&lt;/div&gt;","template":"&lt;p&gt;Es un {{response}}.&lt;/p&gt;","hint":"&lt;p&gt;Los polígonos se clasifican según el numero de lados.&lt;/p&gt;","feedback":"&lt;p&gt;Un polígono de cinco lados y cinco vértices es un pentágono.&lt;/p&gt;","seed":{"parameters":[],"calculated":[{"name":"A1","label":"{{function}}","function":"pentágono","group":1},{"name":"A2","label":"{{function}}","function":"hexágono","group":1,"incorrect":true}],"uniques":true},"algorithm":{"name":"groupResponses","template":"Cloze with drop down"}}</t>
  </si>
  <si>
    <t xml:space="preserve">¿Qué nombre recibe el siguiente polígono?
M2-G-7a-4
</t>
  </si>
  <si>
    <t>Es un {{A1}}|{{A2}}*.</t>
  </si>
  <si>
    <t xml:space="preserve">A1 = "pentágono"
A2 = "hexágono"
</t>
  </si>
  <si>
    <t>&lt;p&gt;Un polígono de seis lados y seis vertices es un hexágono.&lt;/p&gt;</t>
  </si>
  <si>
    <t>{"id":"M2-G-7a-E-2","stimulus":"&lt;p&gt;¿Qué nombre recibe el siguiente polígono?&lt;/p&gt;&lt;div style=\"display:flex; justify-content:center;\"&gt;&lt;img src=\"https://blueberry-assets.oneclick.es/M2_G_7a_4.svg\" width=\"300\"&gt;&lt;/img&gt;&lt;/div&gt;","template":"&lt;p&gt;Es un {{response}}.&lt;/p&gt;","hint":"&lt;p&gt;Los polígonos se clasifican según el numero de lados.&lt;/p&gt;","feedback":"&lt;p&gt;Un polígono de seis lados y seis vertices es un hexágono.&lt;/p&gt;","seed":{"parameters":[],"calculated":[{"name":"A1","label":"{{function}}","function":"hexágono","group":1},{"name":"A2","label":"{{function}}","function":"pentágono","group":1,"incorrect":true}],"uniques":true},"algorithm":{"name":"groupResponses","template":"Cloze with drop down"}}</t>
  </si>
  <si>
    <t>Adrián ha comprado un espejo como se muestra en la imagen. ¿Qué polígono es?
M2-G-7a-5</t>
  </si>
  <si>
    <t>Es un {{group1}}.</t>
  </si>
  <si>
    <t xml:space="preserve">A1 = "pentágono"
A2 = "hexágono"
group1={{A1}}*|{{A2}}
</t>
  </si>
  <si>
    <t>&lt;p&gt;Un polígono de seis lados y seis vértices es un hexágono.&lt;/p&gt;</t>
  </si>
  <si>
    <t>{"id":"M2-G-7a-A-1","stimulus":"&lt;p&gt;Adrián ha comprado un espejo como se muestra en la imagen. ¿Qué polígono es?&lt;/p&gt;&lt;div style=\"display:flex; justify-content:center;\"&gt;&lt;img src=\"https://blueberry-assets.oneclick.es/M2_G_7a_5.svg\" width=\"300\"&gt;&lt;/img&gt;&lt;/div&gt;","template":"&lt;p&gt;Es un {{response}}.&lt;/p&gt;","hint":"&lt;p&gt;Los polígonos se clasifican según el numero de lados.&lt;/p&gt;","feedback":"&lt;p&gt;Un polígono de cinco lados y cinco vertices es un pentágono.&lt;/p&gt;","seed":{"parameters":[],"calculated":[{"name":"A1","label":"{{function}}","function":"hexágono","group":1},{"name":"A2","label":"{{function}}","function":"pentágono","group":1,"incorrect":true}],"uniques":true},"algorithm":{"name":"groupResponses","template":"Cloze with drop down"}}</t>
  </si>
  <si>
    <t>Luciana tiene la siguiente pizarra en su clase. ¿Qué polígono es?
M2-G-7a-6</t>
  </si>
  <si>
    <t>A1 = "cuadrilátero"
A2="triángulo"
group1={{A1}}*|{{A2}}</t>
  </si>
  <si>
    <t>&lt;p&gt;Un polígono de cuatro lados y cuatro vértices es un de cuadrilátero.&lt;/p&gt;</t>
  </si>
  <si>
    <t>{"id":"M2-G-7a-A-2","stimulus":"&lt;p&gt;Luciana tiene la siguiente pizarra en su clase. ¿Qué polígono es?&lt;/p&gt;&lt;div style=\"display:flex; justify-content:center;\"&gt;&lt;img src=\"https://blueberry-assets.oneclick.es/M2_G_7a_6.svg\" width=\"300\"&gt;&lt;/img&gt;&lt;/div&gt;","template":"&lt;p&gt;Es un {{response}}.&lt;/p&gt;","hint":"&lt;p&gt;Los polígonos se clasifican según el numero de lados.&lt;/p&gt;","feedback":"&lt;p&gt;Un polígono de cuatro lados y cuatro vértices es un cuadrilátero.&lt;/p&gt;","seed":{"parameters":[],"calculated":[{"name":"A1","label":"{{function}}","function":"cuadrilátero","group":1},{"name":"A2","label":"{{function}}","function":"triángulo","group":1,"incorrect":true}],"uniques":true},"algorithm":{"name":"groupResponses","template":"Cloze with drop down"}}</t>
  </si>
  <si>
    <t>En la calle del colegio instalaron una señal de tráfico. ¿Qué polígono es?
M2-G-7a-7</t>
  </si>
  <si>
    <t>A1 = "cuadrilátero"
A2="triángulo"
group1={{A1}}|{{A2}}*</t>
  </si>
  <si>
    <t>&lt;p&gt;Un polígono de tres lados y tres vértices es un triángulo.&lt;/p&gt;</t>
  </si>
  <si>
    <t>{"id":"M2-G-7a-A-3","stimulus":"&lt;p&gt;En la calle del colegio instalaron una señal de tráfico. ¿Qué polígono es?&lt;/p&gt;&lt;div style=\"display:flex; justify-content:center;\"&gt;&lt;img src=\"https://blueberry-assets.oneclick.es/M2_G_7a_7.svg\" width=\"300\"&gt;&lt;/img&gt;&lt;/div&gt;","template":"&lt;p&gt;Es un {{response}}.&lt;/p&gt;","hint":"&lt;p&gt;Los polígonos se clasifican según el numero de lados.&lt;/p&gt;","feedback":"&lt;p&gt;Un polígono de tres lados y tres vértices es un triángulo.&lt;/p&gt;","seed":{"parameters":[],"calculated":[{"name":"A1","label":"{{function}}","function":"triángulo","group":1},{"name":"A2","label":"{{function}}","function":"cuadrilátero","group":1,"incorrect":true}],"uniques":true},"algorithm":{"name":"groupResponses","template":"Cloze with drop down"}}</t>
  </si>
  <si>
    <t>M2-G-15a</t>
  </si>
  <si>
    <t>Diferencia triángulos según la longitud de sus lados</t>
  </si>
  <si>
    <t>&lt;p&gt;Selecciona el triángulo escaleno.&lt;/p&gt;</t>
  </si>
  <si>
    <t>A1=$$IMG=M2-G-15a-1
A2=$$IMG=M2-G-15a-2*
A3=$$IMG=M2-G-15a-3</t>
  </si>
  <si>
    <t>$$IMG=M2-G-15a-4</t>
  </si>
  <si>
    <t>{"id":"M2-G-15a-I-1","stimulus":"&lt;p&gt;Selecciona el triángulo escaleno.&lt;/p&gt;","hint":"&lt;div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width=\"300\"&gt;&lt;/img&gt;&lt;/div&gt;","incorrect":true},{"name":"A2","label":"{{function}}","function":"&lt;div style=\"display:flex; justify-content:center;\"&gt;&lt;img src=\"https://blueberry-assets.oneclick.es/M2_G_15a_2.svg\" width=\"300\"&gt;&lt;/img&gt;&lt;/div&gt;"},{"name":"A3","label":"{{function}}","function":"&lt;div style=\"display:flex; justify-content:center;\"&gt;&lt;img src=\"https://blueberry-assets.oneclick.es/M2_G_15a_3.svg\" width=\"300\"&gt;&lt;/img&gt;&lt;/div&gt;","incorrect":true}],"uniques":true},"algorithm":{"name":"trueFalse","template":"Multiple choice – standard","params":{"countCorrect":1,"countIncorrect":2,"showCheckIcon":false,"columns":3}}}</t>
  </si>
  <si>
    <t>Selecciona el triángulo isósceles.
M2-G-15a-1
M2-G-15a-2
M2-G-15a-3*</t>
  </si>
  <si>
    <t>M2-G-15a-4</t>
  </si>
  <si>
    <t>{"id":"M2-G-15a-I-2","stimulus":"&lt;p&gt;Selecciona el triángulo isósceles.&lt;/p&gt;","hint":"&lt;div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width=\"300\"&gt;&lt;/img&gt;&lt;/div&gt;","incorrect":true},{"name":"A2","label":"{{function}}","function":"&lt;div style=\"display:flex; justify-content:center;\"&gt;&lt;img src=\"https://blueberry-assets.oneclick.es/M2_G_15a_2.svg\" width=\"300\"&gt;&lt;/img&gt;&lt;/div&gt;","incorrect":true},{"name":"A3","label":"{{function}}","function":"&lt;div style=\"display:flex; justify-content:center;\"&gt;&lt;img src=\"https://blueberry-assets.oneclick.es/M2_G_15a_3.svg\" width=\"300\"&gt;&lt;/img&gt;&lt;/div&gt;"}],"uniques":true},"algorithm":{"name":"trueFalse","template":"Multiple choice – standard","params":{"countCorrect":1,"countIncorrect":2,"showCheckIcon":false,"columns":3}}}</t>
  </si>
  <si>
    <t>Selecciona el triángulo equilátero.
M2-G-15a-1*
M2-G-15a-2
M2-G-15a-3</t>
  </si>
  <si>
    <t>{"id":"M2-G-15a-I-3","stimulus":"&lt;p&gt;Selecciona el triángulo equilátero.&lt;/p&gt;","hint":"&lt;div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width=\"300\"&gt;&lt;/img&gt;&lt;/div&gt;"},{"name":"A2","label":"{{function}}","function":"&lt;div style=\"display:flex; justify-content:center;\"&gt;&lt;img src=\"https://blueberry-assets.oneclick.es/M2_G_15a_2.svg\" width=\"300\"&gt;&lt;/img&gt;&lt;/div&gt;","incorrect":true},{"name":"A3","label":"{{function}}","function":"&lt;div style=\"display:flex; justify-content:center;\"&gt;&lt;img src=\"https://blueberry-assets.oneclick.es/M2_G_15a_3.svg\" width=\"300\"&gt;&lt;/img&gt;&lt;/div&gt;","incorrect":true}],"uniques":true},"algorithm":{"name":"trueFalse","template":"Multiple choice – standard","params":{"countCorrect":1,"countIncorrect":2,"showCheckIcon":false,"columns":3}}}</t>
  </si>
  <si>
    <t>&lt;p&gt;Arrastra el tipo de triángulo que es cada uno.&lt;/p&gt;</t>
  </si>
  <si>
    <t>$$TBL=2x3,noborder
0,0=$$IMG=M2-G-15a-1
0,1=$$IMG=M2-G-15a-2
0,2=$$IMG=M2-G-15a-3
1,0={{A1}}
1,1={{A2}}
1,2={{A3}}</t>
  </si>
  <si>
    <t>A1= equilátero*
A2= escaleno*
A3= isósceles*</t>
  </si>
  <si>
    <t>{"id":"M2-G-15a-E-1","stimulus":"&lt;p&gt;Arrastra el tipo de triángulo que es cada uno.&lt;/p&gt;","template":"&lt;table style=\"width: 100%;\"&gt;&lt;tbody&gt;&lt;tr&gt;&lt;td style=\"width: 33.33%; text-align: center; border: none;\"&gt;&lt;div style=\"display:flex; justify-content:center;\"&gt;&lt;img src=\"https://blueberry-assets.oneclick.es/M2_G_15a_1.svg\" width=\"300\"&gt;&lt;/img&gt;&lt;/div&gt;&lt;/td&gt;&lt;td style=\"width: 33.33%; text-align: center; border: none;\"&gt;&lt;div style=\"display:flex; justify-content:center;\"&gt;&lt;img src=\"https://blueberry-assets.oneclick.es/M2_G_15a_2.svg\" width=\"300\"&gt;&lt;/img&gt;&lt;/div&gt;&lt;/td&gt;&lt;td style=\"width: 33.33%; text-align: center; border: none;\"&gt;&lt;div style=\"display:flex; justify-content:center;\"&gt;&lt;img src=\"https://blueberry-assets.oneclick.es/M2_G_15a_3.svg\" width=\"300\"&gt;&lt;/img&gt;&lt;/div&gt;&lt;/td&gt;&lt;/tr&gt;&lt;tr&gt;&lt;td style=\"width: 33.33%; text-align: center; border: none;\"&gt;{{response}}&lt;/td&gt;&lt;td style=\"width: 33.33%; text-align: center; border: none;\"&gt;{{response}}&lt;/td&gt;&lt;td style=\"width: 33.33%; text-align: center; border: none;\"&gt;{{response}}&lt;/td&gt;&lt;/tr&gt;&lt;/tbody&gt;&lt;/table&gt;","hint":"&lt;div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Equilátero"},{"name":"A2","label":"{{function}}","function":"Escaleno"},{"name":"A3","label":"{{function}}","function":"Isósceles"}],"uniques":true},"algorithm":{"name":"calculateOperation","template":"Cloze with drag &amp; drop","params":{"keyboard":"NUMERICAL"}}}</t>
  </si>
  <si>
    <t>Observa la imagen y completa la frase.
M2-G-15a-1</t>
  </si>
  <si>
    <t>Es un triángulo {{group1}}.</t>
  </si>
  <si>
    <t>group1=equilátero*|escaleno|isósceles</t>
  </si>
  <si>
    <t>{"id":"M2-G-15a-E-2","stimulus":"&lt;p&gt;Observa la imagen y completa la frase.&lt;/p&gt;&lt;div style=\"display:flex; justify-content:center;\"&gt;&lt;img src=\"https://blueberry-assets.oneclick.es/M2_G_15a_1.svg\"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incorrect":true},{"name":"A2","label":"equilátero","function":"","group":1},{"name":"A3","label":"isósceles","function":"","group":1,"incorrect":true}],"uniques":true},"algorithm":{"name":"groupResponses","template":"Cloze with drop down"}}</t>
  </si>
  <si>
    <t>Observa la imagen y completa la frase.
M2-G-15a-2</t>
  </si>
  <si>
    <t>group1=equilátero|escaleno*|isósceles</t>
  </si>
  <si>
    <t>{"id":"M2-G-15a-E-3","stimulus":"&lt;p&gt;Observa la imagen y completa la frase.&lt;/p&gt;&lt;div style=\"display:flex; justify-content:center;\"&gt;&lt;img src=\"https://blueberry-assets.oneclick.es/M2_G_15a_2.svg\"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name":"A2","label":"equilátero","function":"","group":1,"incorrect":true},{"name":"A3","label":"isósceles","function":"","group":1,"incorrect":true}],"uniques":true},"algorithm":{"name":"groupResponses","template":"Cloze with drop down"}}</t>
  </si>
  <si>
    <t>Observa la imagen y completa la frase.
M2-G-15a-3</t>
  </si>
  <si>
    <t>group1=equilátero|escaleno|isósceles*</t>
  </si>
  <si>
    <t>{"id":"M2-G-15a-E-4","stimulus":"&lt;p&gt;Observa la imagen y completa la frase.&lt;/p&gt;&lt;div style=\"display:flex; justify-content:center;\"&gt;&lt;img src=\"https://blueberry-assets.oneclick.es/M2_G_15a_3.svg\"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incorrect":true},{"name":"A2","label":"equilátero","function":"","group":1,"incorrect":true},{"name":"A3","label":"isósceles","function":"","group":1}],"uniques":true},"algorithm":{"name":"groupResponses","template":"Cloze with drop down"}}</t>
  </si>
  <si>
    <t>M2-G-7c</t>
  </si>
  <si>
    <t>Diferencia cuadriláteros según el paralelismo y la longitud de sus lados</t>
  </si>
  <si>
    <t>Selecciona el cuadrado.
M2-G-7c-1*
M2-G-7c-2
M2-G-7c-3
M2-G-7c-4
M2-G-7c-5
M2-G-7c-6
M2-G-7c-7
M2-G-7c-8
Se ven 3</t>
  </si>
  <si>
    <t>Tabla sin borde, todo centrado dentro de sus celdas:
M2-G-7c-1 | M2-G-7c-2 | M2-G-7c-3 | M2-G-7c-4
Cuadrado | Rectángulo | Rombo | Romboide</t>
  </si>
  <si>
    <t>{"id":"M2-G-7c-I-1","stimulus":"&lt;p&gt;Selecciona el cuadrado.&lt;/p&gt;","hint":"&lt;table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t>
  </si>
  <si>
    <t>Selecciona el rectángulo.
M2-G-7c-1
M2-G-7c-2*
M2-G-7c-3
M2-G-7c-4
M2-G-7c-5
M2-G-7c-6
M2-G-7c-7
M2-G-7c-8
Se ven 3</t>
  </si>
  <si>
    <t>{"id":"M2-G-7c-I-2","stimulus":"&lt;p&gt;Selecciona el rectángulo.&lt;/p&gt;","hint":"&lt;table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t>
  </si>
  <si>
    <t>Selecciona el rombo.
M2-G-7c-1
M2-G-7c-2
M2-G-7c-3*
M2-G-7c-4
M2-G-7c-5
M2-G-7c-6
M2-G-7c-7
M2-G-7c-8
Se ven 3</t>
  </si>
  <si>
    <t>{"id":"M2-G-7c-I-3","stimulus":"&lt;p&gt;Selecciona el rombo.&lt;/p&gt;","hint":"&lt;table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t>
  </si>
  <si>
    <t>Selecciona el romboide.
M2-G-7c-1
M2-G-7c-2
M2-G-7c-3
M2-G-7c-4*
M2-G-7c-5
M2-G-7c-6
M2-G-7c-7
M2-G-7c-8
Se ven 3</t>
  </si>
  <si>
    <t>{"id":"M2-G-7c-I-4","stimulus":"&lt;p&gt;Selecciona el romboide.&lt;/p&gt;","hint":"&lt;table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t>
  </si>
  <si>
    <t>Arrastra los nombres de estos cuadriláteros.</t>
  </si>
  <si>
    <t>Tabla sin bordes, elementos centrados dentro de sus celdas:
M2-G-7c-1 | M2-G-7c-3 | M2-G-7c-2
{{A1}} | {{A2}} | {{A3}}</t>
  </si>
  <si>
    <t>A1 = Cuadrado
A2 = Rombo
A3 = Rectángulo
A4 = Romboide</t>
  </si>
  <si>
    <t>{"id":"M2-G-7c-E-1","stimulus":"&lt;p&gt;Arrastra los nombres de estos cuadriláteros.&lt;/p&gt;","template":"&lt;table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Cuadrado"},{"name":"A2","label":"Rombo"},{"name":"A3","label":"Rectángulo"},{"name":"A4","label":"Romboide","incorrect":true}],"uniques":true},"algorithm":{"name":"calculateOperation","template":"Cloze with drag &amp; drop","params":{"keyboard":"NUMERICAL"}}}</t>
  </si>
  <si>
    <t>Tabla sin bordes, elementos centrados dentro de sus celdas:
M2-G-7c-4 | M2-G-7c-2 | M2-G-7c-3
{{A1}} | {{A2}} | {{A3}}</t>
  </si>
  <si>
    <t>A1 = Romboide
A2 = Rectángulo
A3 = Rombo
A4 = Cuadrado</t>
  </si>
  <si>
    <t>{"id":"M2-G-7c-E-2","stimulus":"&lt;p&gt;Arrastra los nombres de estos cuadriláteros.&lt;/p&gt;","template":"&lt;table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Romboide"},{"name":"A2","label":"Rectángulo"},{"name":"A3","label":"Rombo"},{"name":"A4","label":"Cuadrado","incorrect":true}],"uniques":true},"algorithm":{"name":"calculateOperation","template":"Cloze with drag &amp; drop","params":{"keyboard":"NUMERICAL"}}}</t>
  </si>
  <si>
    <t>Tabla sin bordes, elementos centrados dentro de sus celdas:
M2-G-7c-2 | M2-G-7c-1 | M2-G-7c-4
{{A1}} | {{A2}} | {{A3}}</t>
  </si>
  <si>
    <t>A1 = Rectángulo
A2 = Cuadrado
A3 = Romboide
A4 = Rombo</t>
  </si>
  <si>
    <t>{"id":"M2-G-7c-E-3","stimulus":"&lt;p&gt;Arrastra los nombres de estos cuadriláteros.&lt;/p&gt;","template":"&lt;table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Rectángulo"},{"name":"A2","label":"Cuadrado"},{"name":"A3","label":"Romboide"},{"name":"A4","label":"Rombo","incorrect":true}],"uniques":true},"algorithm":{"name":"calculateOperation","template":"Cloze with drag &amp; drop","params":{"keyboard":"NUMERICAL"}}}</t>
  </si>
  <si>
    <t>M2-G-8a</t>
  </si>
  <si>
    <t>Divide un rectángulo en columnas y filas iguales del tamaño de un cuadrado y halla el número total de cuadrados en el rectángulo</t>
  </si>
  <si>
    <t>&lt;p&gt;¿Cuál de estas opciones define a este rectángulo?&lt;/p&gt;
$$IMG=M2_G_8a_1</t>
  </si>
  <si>
    <t>A1=5 filas y 4 columnas#*
A2=4 filas y 5 columnas#
A3=3 filas y 4 columnas#
A4=4 filas y 3 columnas#
A5=2 filas y 4 columnas#
A6=4 filas y 2 columnas#</t>
  </si>
  <si>
    <t>&lt;p&gt;Las &lt;b&gt;filas&lt;/b&gt; son las hileras horizontales.&lt;/p&gt;&lt;p&gt;Las &lt;b&gt;columnas&lt;/b&gt; son las hileras verticales.&lt;/p&gt;</t>
  </si>
  <si>
    <t>{
    "id": "M2-G-8a-I-1",
    "stimulus": "&lt;p&gt;¿Cuál de estas opciones define a este rectángulo?&lt;/p&gt;&lt;div style=\"display:flex; justify-content:center;\"&gt;&lt;img src=\"https://blueberry-assets.oneclick.es/M2_G_8a_1.svg\"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
            {
                "name": "A2",
                "label": "4 filas y 5 columnas",
                "function": "",
                "incorrect": true
            },
            {
                "name": "A3",
                "label": "3 filas y 4 columnas",
                "function": "",
                "incorrect": true
            },
            {
                "name": "A4",
                "label": "4 filas y 3 columnas",
                "function": "",
                "incorrect": true
            },
            {
                "name": "A5",
                "label": "2 filas y 4 columnas",
                "function": "",
                "incorrect": true
            },
            {
                "name": "A6",
                "label": "4 filas y 2 columnas",
                "function": "",
                "incorrect": true
            }
        ],
        "uniques": true
    },
    "algorithm": {
        "name": "trueFalse",
        "template": "Multiple choice – standard",
        "params": {
            "countCorrect": 1,
            "countIncorrect": 2,
            "showCheckIcon": false,
            "columns": 3
        }
    }
}</t>
  </si>
  <si>
    <t>&lt;p&gt;¿Cuál de estas opciones define a este rectángulo?&lt;/p&gt;
$$IMG=M2_G_8a_2</t>
  </si>
  <si>
    <t>A1=5 filas y 4 columnas#
A2=4 filas y 5 columnas#
A3=3 filas y 4 columnas#*
A4=4 filas y 3 columnas#
A5=2 filas y 4 columnas#
A6=4 filas y 2 columnas#</t>
  </si>
  <si>
    <t>{
    "id": "M2-G-8a-I-2",
    "stimulus": "&lt;p&gt;¿Cuál de estas opciones define a este rectángulo?&lt;/p&gt;&lt;div style=\"display:flex; justify-content:center;\"&gt;&lt;img src=\"https://blueberry-assets.oneclick.es/M2_G_8a_2.svg\"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"incorrect": true
            },
            {
                "name": "A2",
                "label": "4 filas y 5 columnas",
                "function": "",
                "incorrect": true
            },
            {
                "name": "A3",
                "label": "3 filas y 4 columnas",
                "function": ""
            },
            {
                "name": "A4",
                "label": "4 filas y 3 columnas",
                "function": "",
                "incorrect": true
            },
            {
                "name": "A5",
                "label": "2 filas y 4 columnas",
                "function": "",
                "incorrect": true
            },
            {
                "name": "A6",
                "label": "4 filas y 2 columnas",
                "function": "",
                "incorrect": true
            }
        ],
        "uniques": true
    },
    "algorithm": {
        "name": "trueFalse",
        "template": "Multiple choice – standard",
        "params": {
            "countCorrect": 1,
            "countIncorrect": 2,
            "showCheckIcon": false,
            "columns": 3
        }
    }
}</t>
  </si>
  <si>
    <t>&lt;p&gt;¿Cuál de estas opciones define a este rectángulo?&lt;/p&gt;
$$IMG=M2_G_8a_3</t>
  </si>
  <si>
    <t>A1=5 filas y 4 columnas#
A2=4 filas y 5 columnas#
A3=3 filas y 4 columnas#
A4=4 filas y 3 columnas#
A5=2 filas y 4 columnas#*
A6=4 filas y 2 columnas#</t>
  </si>
  <si>
    <r>
      <rPr>
        <rFont val="Calibri"/>
        <sz val="12.0"/>
      </rPr>
      <t>{
    "id": "M2-G-8a-I-3",
    "stimulus": "&lt;p&gt;¿Cuál de estas opciones define a este rectángulo?&lt;/p&gt;&lt;div style=\"display:flex; justify-content:center;\"&gt;&lt;img src=\"</t>
    </r>
    <r>
      <rPr>
        <rFont val="Calibri"/>
        <color rgb="FF1155CC"/>
        <sz val="12.0"/>
        <u/>
      </rPr>
      <t>https://blueberry-assets.oneclick.es/M2_G_8a_3.svg</t>
    </r>
    <r>
      <rPr>
        <rFont val="Calibri"/>
        <sz val="12.0"/>
      </rPr>
      <t>\"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"incorrect": true
            },
            {
                "name": "A2",
                "label": "4 filas y 5 columnas",
                "function": "",
                "incorrect": true
            },
            {
                "name": "A3",
                "label": "3 filas y 4 columnas",
                "function": "",
                "incorrect": true
            },
            {
                "name": "A4",
                "label": "4 filas y 3 columnas",
                "function": "",
                "incorrect": true
            },
            {
                "name": "A5",
                "label": "2 filas y 4 columnas",
                "function": ""
            },
            {
                "name": "A6",
                "label": "4 filas y 2 columnas",
                "function": "",
                "incorrect": true
            }
        ],
        "uniques": true
    },
    "algorithm": {
        "name": "trueFalse",
        "template": "Multiple choice – standard",
        "params": {
            "countCorrect": 1,
            "countIncorrect": 2,
            "showCheckIcon": false,
            "columns": 3
        }
    }
}</t>
    </r>
  </si>
  <si>
    <t>&lt;p&gt;Un rectángulo está dividido en {{Q1}} filas y {{Q2}} columnas. ¿Cuántos cuadrados iguales se han formado?&lt;/p&gt;</t>
  </si>
  <si>
    <t>&lt;p&gt;{{A1}} cuadrados.&lt;/p&gt;</t>
  </si>
  <si>
    <t>Cloze math
*: uniques=false</t>
  </si>
  <si>
    <t>A1= {{Q1}}*{{Q2}}</t>
  </si>
  <si>
    <t>{
    "id": "M2-G-8a-E-1",
    "stimulus": "&lt;p&gt;Un rectángulo está dividido en {{Q1}} filas y {{Q2}} columnas. ¿Cuántos cuadrados iguales se han formado?&lt;/p&gt;",
    "template": "&lt;p&gt;{{response}} cuadrados.&lt;/p&gt;",
    "hint": "&lt;p&gt;Las &lt;b&gt;filas&lt;/b&gt; son las hileras horizontales.&lt;/p&gt;&lt;p&gt;Las &lt;b&gt;columnas&lt;/b&gt; son las hileras verticales.&lt;/p&gt;",
    "feedback": "&lt;p&gt;Las &lt;b&gt;filas&lt;/b&gt; son las hileras horizontales.&lt;/p&gt;&lt;p&gt;Las &lt;b&gt;columnas&lt;/b&gt; son las hileras verticales.&lt;/p&gt;",
    "seed": {
        "parameters": [
            {
                "name": "Q1",
                "label": null,
                "min": 2,
                "max": 6,
                "step": 1
            },
            {
                "name": "Q2",
                "label": null,
                "min": 2,
                "max": 6,
                "step": 1
            }
        ],
        "calculated": [
            {
                "name": "A1",
                "label": "{{function}}",
                "function": "{{Q1}}*{{Q2}}"
            }
        ],
        "uniques": false
    },
    "algorithm": {
        "name": "calculateOperation",
        "params": {
            "method": "equivLiteral",
            "keyboard": "NUMERICAL"
        }
    }
}</t>
  </si>
  <si>
    <t>M2-G-9b</t>
  </si>
  <si>
    <t>Calcula el perímetro de objetos planos sin ayuda de una trama</t>
  </si>
  <si>
    <r>
      <rPr>
        <rFont val="Calibri"/>
        <color theme="1"/>
        <sz val="12.0"/>
      </rPr>
      <t xml:space="preserve">Completa la siguiente frase.
M2-G-9b-1 (con etiquetas)
</t>
    </r>
    <r>
      <rPr>
        <rFont val="Calibri"/>
        <color rgb="FF000000"/>
        <sz val="12.0"/>
      </rPr>
      <t>https://drive.google.com/file/d/1gxsql_BVOaPc3HikFKTG7Uo2VqWLXVoP/view?usp=sharing</t>
    </r>
  </si>
  <si>
    <t>El perímetro del rectángulo es de {{grupo1}} cm.</t>
  </si>
  <si>
    <t>Q1= Min = 2; Max = 9; Step = 1</t>
  </si>
  <si>
    <t>T1 = {{Q1}}*2
grupo1 = {{A1}}* | {{A2}} | {{A3}}
A1 = {{T1}}*2+{{Q1}}*2
A2 = {{Q1}}+{{T1}}
A3 = {{Q1}}*4</t>
  </si>
  <si>
    <t>El perímetro de un polígono es la suma de la longitud de todos sus lados.</t>
  </si>
  <si>
    <t xml:space="preserve">&lt;p&gt;El perímetro de un polígono es la suma de la longitud de todos sus lados.&lt;/p&gt;&lt;p&gt;{{Q1}} cm + {{T1}} cm + {{Q1}} cm + {{T1}} cm = {{A1}} cm.&lt;/p&gt;
</t>
  </si>
  <si>
    <t>{
    "id": "M2-G-9b-I-1",
    "stimulus": "&lt;p&gt;Completa la siguiente frase.&lt;/p&gt;&lt;div style=\"display:flex; justify-content:center;\"&gt;&lt;div class=\"lemo-fixed-to-responsive\" style=\"max-width: 250px;max-height: 250px;position: relative;width: 100%;display: inline-block;\"&gt;&lt;img src=\"https://blueberry-assets.oneclick.es/M2_G_9b_1.svg\" alt=\"\" tabindex=\"0\"&gt;&lt;/img&gt;&lt;div class=\"lemo-graphie-container\" style=\"position: absolute;top: 0;left: 0;width: 100%;height: 100%;\"&gt;&lt;div class=\"lemo-graphie\" style=\"position: relative; width: 100%; height: 100%;\"&gt;&lt;span class=\"lemo-graphie-label\" style=\"position: absolute; left: -9%; top: 44.5902%;\"&gt;{{Q1}} cm&lt;/span&gt;&lt;span class=\"lemo-graphie-label\" style=\"position: absolute; left:40.4238%; top: 78.0339%;\"&gt;{{T1}} cm&lt;/span&gt;&lt;/div&gt;&lt;/div&gt;&lt;/div&gt;&lt;/div&gt;",
    "template": "&lt;p&gt;El perímetro del rectángulo es de {{response}} cm.&lt;/p&gt;",
    "hint": "&lt;p&gt;El perímetro es la suma de la longitud de los lados:&lt;/p&gt;&lt;p style=\"text-align: center\"&gt;{{Q1}} cm + {{T1}} cm + {{Q1}} cm + {{T1}} cm = ...&lt;/p&gt;",
    "feedback": "&lt;p&gt;El perímetro es la suma de la longitud de los lados:&lt;/p&gt;&lt;p style=\"text-align: center\"&gt;{{Q1}} cm + {{T1}} cm + {{Q1}} cm + {{T1}} cm = {{A1}} cm&lt;/p&gt;",
    "seed": {
        "parameters": [
            {
                "name": "Q1",
                "label": null,
                "min": 2,
                "max": 9,
                "step": 1
            }
        ],
        "calculated": [
            {
                "name": "T1",
                "label": "{{function}}",
                "function": "{{Q1}}*2",
                "temp": true
            },
            {
                "name": "A1",
                "label": "{{function}}",
                "function": "{{T1}}*2+{{Q1}}*2",
                "group": 1
            },
            {
                "name": "A2",
                "label": "{{function}}",
                "function": "{{Q1}}+{{T1}}",
                "group": 1,
                "incorrect": true
            },
            {
                "name": "A3",
                "label": "{{function}}",
                "function": "{{Q1}}*4",
                "group": 1,
                "incorrect": true
            }
        ],
        "uniques": true
    },
    "algorithm": {
        "name": "groupResponses",
        "template": "Cloze with drop down"
    }
}</t>
  </si>
  <si>
    <r>
      <rPr>
        <rFont val="Calibri"/>
        <sz val="12.0"/>
      </rPr>
      <t xml:space="preserve">Completa la oración.
M2-G-9b-2 (con etiquetas)
</t>
    </r>
    <r>
      <rPr>
        <rFont val="Calibri"/>
        <color rgb="FF1155CC"/>
        <sz val="12.0"/>
        <u/>
      </rPr>
      <t>https://drive.google.com/file/d/1otPrFkqvtQwnkaDy020CEZmP9HcKBxme/view?usp=sharing</t>
    </r>
  </si>
  <si>
    <t>El perímetro de este polígono es de {{grupo1}} cm.</t>
  </si>
  <si>
    <t>Q1= Min = 2; Max = 9; Step =1</t>
  </si>
  <si>
    <t xml:space="preserve">
grupo1 = {{A1}}* | {{A2}} | {{A3}}
A1 = {{Q1}}*5
A2 = {{Q1}}+5
A3 = {{Q1}}*3</t>
  </si>
  <si>
    <t>&lt;p&gt;El perímetro de un polígono es la suma de la longitud de todos sus lados.&lt;/p&gt;&lt;p&gt;{{Q1}} cm + {{Q1}} cm + {{Q1}} cm + {{Q1}} cm + {{Q1}} cm = {{A1}} cm.&lt;/p&gt;</t>
  </si>
  <si>
    <t>{"id":"M2-G-9b-I-2","stimulus":"&lt;p&gt;Completa la siguiente frase.&lt;/p&gt;&lt;div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65%; top: 17%;\"&gt;{{Q1}} cm&lt;/span&gt;&lt;span class=\"lemo-graphie-label\" style=\"position: absolute; left: 75%;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cm&lt;/span&gt;&lt;/div&gt;&lt;/div&gt;&lt;/div&gt;&lt;/div&gt;","template":"&lt;/p&gt;El perímetro de este polígono es de {{response}} cm.&lt;/p&gt;","hint":"&lt;p&gt;El perímetro de un polígono es la suma de la longitud de todos sus lados.&lt;/p&gt;","feedback":"&lt;p&gt;El perímetro de un polígono es la suma de la longitud de todos sus lados.&lt;/p&gt;&lt;p&gt;{{Q1}} cm + {{Q1}} cm + {{Q1}} cm + {{Q1}} cm + {{Q1}} cm = {{A1}} cm.&lt;/p&gt;","seed":{"parameters":[{"name":"Q1","label":null,"min":2,"max":9,"step":1}],"calculated":[{"name":"A1","label":"{{function}}","function":"{{Q1}}*5","group":1},{"name":"A2","label":"{{function}}","function":"{{Q1}}+5","group":1,"incorrect":true},{"name":"A3","label":"{{function}}","function":"{{Q1}}*3","group":1,"incorrect":true}],"uniques":true},"algorithm":{"name":"groupResponses","template":"Cloze with drop down"}}</t>
  </si>
  <si>
    <r>
      <rPr>
        <rFont val="Calibri"/>
        <sz val="12.0"/>
      </rPr>
      <t xml:space="preserve">Calcular el perímetro de este polígono.
M2-G-9b-3 (con etiquetas)
</t>
    </r>
    <r>
      <rPr>
        <rFont val="Calibri"/>
        <color rgb="FF1155CC"/>
        <sz val="12.0"/>
        <u/>
      </rPr>
      <t>https://drive.google.com/file/d/1Brq0srzRiVAiVAEWvuXi0Snwoa_EhG7X/view?usp=sharing</t>
    </r>
  </si>
  <si>
    <t>El perímetro es de {{A1}} cm.</t>
  </si>
  <si>
    <t>Q1= List=1,2,3</t>
  </si>
  <si>
    <t>T1=4*{{Q1}}
T2=5*{{Q1}}
T3=3*{{Q1}}
A1 = {{T1}}+{{T2}}+{{T3}}</t>
  </si>
  <si>
    <t>&lt;p&gt;El perímetro de un polígono es la suma de la longitud de todos sus lados.&lt;/p&gt;&lt;p&gt;{{T1}} cm + {{T2}} cm + {{T3}} cm = {{A1}} cm.&lt;/p&gt;</t>
  </si>
  <si>
    <t>{"id":"M2-G-9b-E-1","stimulus":"&lt;p&gt;Calcula el perímetro de este polígono.&lt;/p&gt;&lt;div style=\"display:flex; justify-content:center;\"&gt;&lt;div class=\"lemo-fixed-to-responsive\" style=\"max-width: 300px;max-height: 180px;position: relative;width: 100%;display: inline-block;\"&gt;&lt;img src=\"https://blueberry-assets.oneclick.es/M2_G_9b_3.svg\" alt=\"\" tabindex=\"0\"&gt;&lt;/img&gt;&lt;div class=\"lemo-graphie-container\" style=\"position: absolute;top: 0;left: 0;width: 100%;height: 100%;\"&gt;&lt;div class=\"lemo-graphie\" style=\"position: relative; width: 100%; height: 100%;\"&gt;&lt;span class=\"lemo-graphie-label\" style=\"position: absolute; left: 44.6978%; top: 78.9286%;\"&gt;{{T1}} cm&lt;/span&gt;&lt;span class=\"lemo-graphie-label\" style=\"position: absolute; left: 54.5323%; top: 29.1209%;\"&gt;{{T2}} cm&lt;/span&gt;&lt;span class=\"lemo-graphie-label\" style=\"position: absolute; left: 13%; top: 40.6799%;\"&gt;{{T3}} cm&lt;/span&gt;&lt;/div&gt;&lt;/div&gt;&lt;/div&gt;&lt;/div&gt;","template":"&lt;p&gt;El perímetro es de {{response}} cm.&lt;/p&gt;","hint":"&lt;p&gt;El perímetro de un polígono es la suma de la longitud de todos sus lados.&lt;/p&gt;","feedback":"&lt;p&gt;El perímetro de un polígono es la suma de la longitud de todos sus lados.&lt;/p&gt;&lt;p&gt;{{T1}} cm + {{T2}} cm + {{T3}} cm = {{A1}} cm&lt;/p&gt;","seed":{"parameters":[{"name":"Q1","label":null,"list":[1,2,3]}],"calculated":[{"name":"T1","label":"{{function}}","function":"4*{{Q1}}","temp":true},{"name":"T2","label":"{{function}}","function":"5*{{Q1}}","temp":true},{"name":"T3","label":"{{function}}","function":"3*{{Q1}}","temp":true},{"name":"A1","label":"{{function}}","function":"{{T1}}+{{T2}}+{{T3}}"}],"uniques":true},"algorithm":{"name":"calculateOperation","params":{"method":"equivLiteral","keyboard":"NUMERICAL"}}}</t>
  </si>
  <si>
    <r>
      <rPr>
        <rFont val="Calibri"/>
        <sz val="12.0"/>
      </rPr>
      <t xml:space="preserve">Calcula el perímetro del cuadrado.
M2-G-9b-4 (con etiquetas)
</t>
    </r>
    <r>
      <rPr>
        <rFont val="Calibri"/>
        <color rgb="FF1155CC"/>
        <sz val="12.0"/>
        <u/>
      </rPr>
      <t>https://drive.google.com/file/d/1UiwJc64qMs0suCkFE1HLboT4jt-jMuzS/view?usp=sharing</t>
    </r>
  </si>
  <si>
    <t xml:space="preserve">Q1= Min = 1; Max = 5; Step = 1
</t>
  </si>
  <si>
    <t>&lt;p&gt;El perímetro de un polígono es la suma de la longitud de todos sus lados.&lt;/p&gt;&lt;p&gt;{{Q1}} cm + {{Q1}} cm + {{Q1}} cm + {{Q1}} cm = {{A1}} cm.&lt;/p&gt;</t>
  </si>
  <si>
    <t>{"id":"M2-G-9b-E-2","stimulus":"&lt;p&gt;Calcula el perímetro del cuadrado.&lt;/p&gt;&lt;div style=\"display:flex; justify-content:center;\"&gt;&lt;div class=\"lemo-fixed-to-responsive\" style=\"max-width: 250px;max-height: 250px;position: relative;width: 100%;display: inline-block;\"&gt;&lt;img src=\"https://blueberry-assets.oneclick.es/M2_G_9b_4.svg\" alt=\"\" tabindex=\"0\"&gt;&lt;/img&gt;&lt;div class=\"lemo-graphie-container\" style=\"position: absolute;top: 0;left: 0;width: 100%;height: 100%;\"&gt;&lt;div class=\"lemo-graphie\" style=\"position: relative; width: 100%; height: 100%;\"&gt;&lt;span class=\"lemo-graphie-label\" style=\"position: absolute; left: 79%; top: 46.0762%;\"&gt;{{Q1}} cm&lt;/span&gt;&lt;span class=\"lemo-graphie-label\" style=\"position: absolute; left: 43%; top: 75%;\"&gt;{{Q1}} cm&lt;/span&gt;&lt;/div&gt;&lt;/div&gt;&lt;/div&gt;&lt;/div&gt;","template":"&lt;p&gt;El perímetro es de {{response}} cm.&lt;/p&gt;","hint":"&lt;p&gt;El perímetro de un polígono es la suma de la longitud de todos sus lados.&lt;/p&gt;","feedback":"&lt;p&gt;El perímetro de un polígono es la suma de la longitud de todos sus lados.&lt;/p&gt;&lt;p&gt;{{Q1}} cm + {{Q1}} cm + {{Q1}} cm + {{Q1}} cm = {{A1}} cm&lt;/p&gt;","seed":{"parameters":[{"name":"Q1","label":null,"list":[1,2,3,4,5]}],"calculated":[{"name":"A1","label":"{{function}}","function":"{{Q1}}*4"}],"uniques":true},"algorithm":{"name":"calculateOperation","params":{"method":"equivLiteral","keyboard":"NUMERICAL"}}}</t>
  </si>
  <si>
    <t>Daniela quiere hacer el borde de un mántel con encaje. El mántel tiene la siguiente forma y su lado mide {{Q1}} cm. ¿Cuántos centímetros de encaje necesita?
M2-G-9b-2 con {{Q1}} cm de lado</t>
  </si>
  <si>
    <t>Necesita {{A1}} cm.</t>
  </si>
  <si>
    <t xml:space="preserve">Q1= Min =80; Max = 100; Step = 1
</t>
  </si>
  <si>
    <t>{"id":"M2-G-9b-A-1","stimulus":"&lt;p&gt;Daniela quiere hacer el borde de un mántel con encaje. El mántel tiene la siguiente forma y su lado mide {{Q1}} cm. ¿Cuántos centímetros de encaje necesita?&lt;/p&gt;&lt;div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63%; top: 17%;\"&gt;{{Q1}} cm&lt;/span&gt;&lt;span class=\"lemo-graphie-label\" style=\"position: absolute; left: 72%;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cm&lt;/span&gt;&lt;/div&gt;&lt;/div&gt;&lt;/div&gt;&lt;/div&gt;","template":"&lt;p&gt;Necesita {{response}} cm.&lt;/p&gt;","hint":"&lt;p&gt;El perímetro de un polígono es la suma de la longitud de todos sus lados.&lt;/p&gt;","feedback":"&lt;p&gt;El perímetro de un polígono es la suma de la longitud de todos sus lados.&lt;/p&gt;&lt;p&gt;{{Q1}} cm + {{Q1}} cm + {{Q1}} cm + {{Q1}} cm + {{Q1}} cm = {{A1}} cm.&lt;/p&gt;","seed":{"parameters":[{"name":"Q1","label":null,"min":80,"max":100,"step":1}],"calculated":[{"name":"A1","label":"{{function}}","function":"{{Q1}}*5"}],"uniques":true},"algorithm":{"name":"calculateOperation","params":{"method":"equivLiteral","keyboard":"NUMERICAL"}}}</t>
  </si>
  <si>
    <t>Un granjero quiere cercar su huerto, que tiene forma de rectángulo. Si mide {{Q1}} m de ancho y {{T1}} m de largo. ¿Cuántos metros de cerca necesita?
M2-G-9b-5 {{Q1}} m ancho y {{T1}} m largo</t>
  </si>
  <si>
    <t>Necesita {{A1}} m.</t>
  </si>
  <si>
    <t xml:space="preserve">T1 = {{Q1}}*2
A1 = {{T1}}*2+{{Q1}}*2
</t>
  </si>
  <si>
    <t>{"id":"M2-G-9b-A-2","stimulus":"&lt;p&gt;Un granjero quiere cercar su huerto, que tiene forma de rectángulo. Si mide {{Q1}} m de ancho y {{T1}} m de largo. ¿Cuántos metros de cerca necesita?&lt;/p&gt;&lt;div style=\"display:flex; justify-content:center;\"&gt;&lt;div class=\"lemo-fixed-to-responsive\" style=\"max-width: 300px;max-height: 200px;position: relative;width: 100%;display: inline-block;\"&gt;&lt;img src=\"https://blueberry-assets.oneclick.es/M2_G_9b_5.svg\" alt=\"\" tabindex=\"0\"&gt;&lt;/img&gt;&lt;div class=\"lemo-graphie-container\" style=\"position: absolute;top: 0;left: 0;width: 100%;height: 100%;\"&gt;&lt;div class=\"lemo-graphie\" style=\"position: relative; width: 100%; height: 100%;\"&gt;&lt;span class=\"lemo-graphie-label\" style=\"position: absolute; left: 84.3758%; top: 54.2426%;\"&gt;{{Q1}} m&lt;/span&gt;&lt;span class=\"lemo-graphie-label\" style=\"position: absolute; left: 46.5389%; top: 94.5879%;\"&gt;{{T1}} m&lt;/span&gt;&lt;/div&gt;&lt;/div&gt;&lt;/div&gt;&lt;/div&gt;","template":"Necesita {{response}} m.","hint":"El perímetro de un polígono es la suma de la longitud de todos sus lados.","feedback":"&lt;p&gt;El perímetro de un polígono es la suma de la longitud de todos sus lados.&lt;/p&gt;&lt;p&gt;{{Q1}} cm + {{T1}} cm + {{Q1}} cm + {{T1}} cm = {{A1}} cm.&lt;/p&gt;","seed":{"parameters":[{"name":"Q1","label":null,"min":2,"max":9,"step":1}],"calculated":[{"name":"T1","label":"{{function}}","function":"{{Q1}}*2","temp":true},{"name":"A1","label":"{{function}}","function":"{{T1}}*2+{{Q1}}*2"}],"uniques":true},"algorithm":{"name":"calculateOperation","params":{"method":"equivLiteral","keyboard":"NUMERICAL"}}}</t>
  </si>
  <si>
    <r>
      <rPr>
        <rFont val="Calibri"/>
        <sz val="12.0"/>
      </rPr>
      <t xml:space="preserve">Maria ha hecho una piscina para sus muñecas y quiere delimitarla con cinta adhesiva de colores. ¿Cuantos centímetros de cinta necesita para hacerlo?
M2-G-9b-6 con etiquetas
</t>
    </r>
    <r>
      <rPr>
        <rFont val="Calibri"/>
        <color rgb="FF1155CC"/>
        <sz val="12.0"/>
        <u/>
      </rPr>
      <t>https://drive.google.com/file/d/1UiwJc64qMs0suCkFE1HLboT4jt-jMuzS/view?usp=sharing</t>
    </r>
  </si>
  <si>
    <t xml:space="preserve">Q1= Min =60; Max =80; Step = 1
</t>
  </si>
  <si>
    <t>{"id":"M2-G-9b-A-3","stimulus":"&lt;p&gt;Maria ha hecho una piscina para sus muñecas y quiere delimitarla con cinta adhesiva de colores. ¿Cuantos centímetros de cinta necesita para hacerlo?&lt;/p&gt;&lt;div style=\"display:flex; justify-content:center;\"&gt;&lt;div class=\"lemo-fixed-to-responsive\" style=\"max-width: 300px;max-height: 200px;position: relative;width: 100%;display: inline-block;\"&gt;&lt;img src=\"https://blueberry-assets.oneclick.es/M2_G_9b_6.svg\" alt=\"\" tabindex=\"0\"&gt;&lt;/img&gt;&lt;div class=\"lemo-graphie-container\" style=\"position: absolute;top: 0;left: 0;width: 100%;height: 100%;\"&gt;&lt;div class=\"lemo-graphie\" style=\"position: relative; width: 100%; height: 100%;\"&gt;&lt;span class=\"lemo-graphie-label\" style=\"position: absolute; left: 84%; top: 46%;\"&gt;{{Q1}} cm&lt;/span&gt;&lt;span class=\"lemo-graphie-label\" style=\"position: absolute; left: 45%; top: 94%;\"&gt;{{Q1}} cm&lt;/span&gt;&lt;span class=\"lemo-graphie-label\" style=\"position: absolute; left: 0.9892%; top: 46%;\"&gt;{{Q1}} cm&lt;/span&gt;&lt;span class=\"lemo-graphie-label\" style=\"position: absolute; left: 45%; top: -6%;\"&gt;{{Q1}} cm&lt;/span&gt;&lt;/div&gt;&lt;/div&gt;&lt;/div&gt;&lt;/div&gt;","template":"&lt;p&gt;Necesita {{response}} cm.&lt;/p&gt;","hint":"&lt;p&gt;El perímetro de un polígono es la suma de la longitud de todos sus lados.&lt;/p&gt;","feedback":"&lt;p&gt;El perímetro de un polígono es la suma de la longitud de todos sus lados.&lt;/p&gt;&lt;p&gt;{{Q1}} cm + {{Q1}} cm + {{Q1}} cm + {{Q1}} cm = {{A1}} cm.&lt;/p&gt;","seed":{"parameters":[{"name":"Q1","label":null,"min":60,"max":80,"step":1}],"calculated":[{"name":"A1","label":"{{function}}","function":"{{Q1}}*4"}],"uniques":true},"algorithm":{"name":"calculateOperation","params":{"method":"equivLiteral","keyboard":"NUMERICAL"}}}</t>
  </si>
  <si>
    <t>M2-G-10a</t>
  </si>
  <si>
    <t>Diferencia entre circunferencia y círculo</t>
  </si>
  <si>
    <t>Un {{A1}} está formado por una {{A2}} y su interior.</t>
  </si>
  <si>
    <t>group1=
A1 = círculo*
A2 = circunferencia
group2=
A3 = círculo
A4 = circunferencia*</t>
  </si>
  <si>
    <t>Un círculo esta formado por una circunferencia y su interior.</t>
  </si>
  <si>
    <t>{"id":"M2-G-10a-I-1","stimulus":"&lt;p&gt;Completa la siguiente frase.&lt;/p&gt;","template":"&lt;p&gt;Un {{response}} está formado por una {{response}} y su interior.&lt;/p&gt;","hint":"&lt;p&gt;Un círculo esta formado por una circunferencia y su interior.&lt;/p&gt;","feedback":"&lt;p&gt;Un círculo esta formado por una circunferencia y su interior.&lt;/p&gt;","seed":{"parameters":[],"calculated":[{"name":"A1","label":"{{function}}","function":"círculo","group":1},{"name":"A2","label":"{{function}}","function":"circunferencia","incorrect":true,"group":1},{"name":"A3","label":"{{function}}","function":"círculo","incorrect":true,"group":2},{"name":"A4","label":"{{function}}","function":"circunferencia","group":2}],"uniques":true},"algorithm":{"name":"groupResponses","template":"Cloze with drop down"}}</t>
  </si>
  <si>
    <t>Arrastra la opción correcta para cada imagen.</t>
  </si>
  <si>
    <t>$$TBL=2x2,noborder
0,0=$$IMG=M2-G-10a-1
0,1=$$IMG=M2-G-10a-2
1,0={{A1}}
1,1={{A2}}</t>
  </si>
  <si>
    <t>A1= Círculo*
A2= Circunferencia*</t>
  </si>
  <si>
    <t>{"id":"M2-G-10a-I-2","stimulus":"&lt;p&gt;Arrastra la opción correcta para cada imagen.&lt;/p&gt;","template":"&lt;table style=\"width: 100%;\"&gt;&lt;tbody&gt;&lt;tr&gt;&lt;td style=\"width: 50.0%; text-align: center; border: none;\"&gt;&lt;div style=\"display:flex; justify-content:center;\"&gt;&lt;img src=\"https://blueberry-assets.oneclick.es/M2_G_10a_1.svg\" width=\"200\"&gt;&lt;/img&gt;&lt;/div&gt;&lt;/td&gt;&lt;td style=\"width: 50.0%; text-align: center; border: none;\"&gt;&lt;div style=\"display:flex; justify-content:center;\"&gt;&lt;img src=\"https://blueberry-assets.oneclick.es/M2_G_10a_2.svg\" width=\"200\"&gt;&lt;/img&gt;&lt;/div&gt;&lt;/td&gt;&lt;/tr&gt;&lt;tr&gt;&lt;td style=\"width: 50.0%; text-align: center; border: none;\"&gt;{{response}}&lt;/td&gt;&lt;td style=\"width: 50.0%; text-align: center; border: none;\"&gt;{{response}}&lt;/td&gt;&lt;/tr&gt;&lt;/tbody&gt;&lt;/table&gt;","hint":"&lt;p&gt;Un círculo esta formado por una circunferencia y su interior.&lt;/p&gt;","feedback":"&lt;p&gt;Un círculo esta formado por una circunferencia y su interior.&lt;/p&gt;","seed":{"parameters":[],"calculated":[{"name":"A1","label":"{{function}}","function":"Círculo"},{"name":"A2","label":"{{function}}","function":"Circunferencia"}],"uniques":true},"algorithm":{"name":"calculateOperation","template":"Cloze with drag &amp; drop","params":{"keyboard":"NUMERICAL"}}}</t>
  </si>
  <si>
    <t>Selecciona el objeto que tiene forma de circunferencia.</t>
  </si>
  <si>
    <t>A1 = $$IMG=M2-G-10a-3*
A2 = $$IMG=M2-G-10a-4*
A3 = $$IMG=M2-G-10a-5*
A4 = $$IMG=M2-G-10a-6
A5 = $$IMG=M2-G-10a-7
A6 = $$IMG=M2-G-10a-8</t>
  </si>
  <si>
    <t>{"id":"M2-G-10a-E-1","stimulus":"&lt;p&gt;Selecciona el objeto que tiene forma de circunferencia.&lt;/p&gt;","hint":"&lt;p&gt;Un círculo esta formado por una circunferencia y su interior.&lt;/p&gt;","feedback":"&lt;p&gt;Un círculo esta formado por una circunferencia y su interior.&lt;/p&gt;","seed":{"parameters":[],"calculated":[{"name":"A1","label":"{{function}}","function":"&lt;div style=\"display:flex; justify-content:center;\"&gt;&lt;img src=\"https://blueberry-assets.oneclick.es/M2_G_10a_3.svg\" width=\"300\"&gt;&lt;/img&gt;&lt;/div&gt;"},{"name":"A2","label":"{{function}}","function":"&lt;div style=\"display:flex; justify-content:center;\"&gt;&lt;img src=\"https://blueberry-assets.oneclick.es/M2_G_10a_4.svg\" width=\"300\"&gt;&lt;/img&gt;&lt;/div&gt;"},{"name":"A3","label":"{{function}}","function":"&lt;div style=\"display:flex; justify-content:center;\"&gt;&lt;img src=\"https://blueberry-assets.oneclick.es/M2_G_10a_5.svg\" width=\"300\"&gt;&lt;/img&gt;&lt;/div&gt;"},{"name":"A4","label":"{{function}}","function":"&lt;div style=\"display:flex; justify-content:center;\"&gt;&lt;img src=\"https://blueberry-assets.oneclick.es/M2_G_10a_6.svg\" width=\"300\"&gt;&lt;/img&gt;&lt;/div&gt;","incorrect":true},{"name":"A5","label":"{{function}}","function":"&lt;div style=\"display:flex; justify-content:center;\"&gt;&lt;img src=\"https://blueberry-assets.oneclick.es/M2_G_10a_7.svg\" width=\"300\"&gt;&lt;/img&gt;&lt;/div&gt;","incorrect":true},{"name":"A6","label":"{{function}}","function":"&lt;div style=\"display:flex; justify-content:center;\"&gt;&lt;img src=\"https://blueberry-assets.oneclick.es/M2_G_10a_8.svg\" width=\"300\"&gt;&lt;/img&gt;&lt;/div&gt;","incorrect":true}],"uniques":true},"algorithm":{"name":"trueFalse","template":"Multiple choice – standard","params":{"countCorrect":1,"countIncorrect":2,"showCheckIcon":false,"columns":3}}}</t>
  </si>
  <si>
    <t>Selecciona el objeto que tiene forma de círculo.</t>
  </si>
  <si>
    <t>A1 = $$IMG=M2-G-10a-3
A2 = $$IMG=M2-G-10a-4
A3 = $$IMG=M2-G-10a-5
A4 = $$IMG=M2-G-10a-6*
A5 = $$IMG=M2-G-10a-7*
A6 = $$IMG=M2-G-10a-8*</t>
  </si>
  <si>
    <t>{"id":"M2-G-10a-E-2","stimulus":"&lt;p&gt;Selecciona el objeto que tiene forma de círculo.&lt;/p&gt;","hint":"&lt;p&gt;Un círculo esta formado por una circunferencia y su interior.&lt;/p&gt;","feedback":"&lt;p&gt;Un círculo esta formado por una circunferencia y su interior.&lt;/p&gt;","seed":{"parameters":[],"calculated":[{"name":"A1","label":"{{function}}","function":"&lt;div style=\"display:flex; justify-content:center;\"&gt;&lt;img src=\"https://blueberry-assets.oneclick.es/M2_G_10a_3.svg\" width=\"300\"&gt;&lt;/img&gt;&lt;/div&gt;","incorrect":true},{"name":"A2","label":"{{function}}","function":"&lt;div style=\"display:flex; justify-content:center;\"&gt;&lt;img src=\"https://blueberry-assets.oneclick.es/M2_G_10a_4.svg\" width=\"300\"&gt;&lt;/img&gt;&lt;/div&gt;","incorrect":true},{"name":"A3","label":"{{function}}","function":"&lt;div style=\"display:flex; justify-content:center;\"&gt;&lt;img src=\"https://blueberry-assets.oneclick.es/M2_G_10a_5.svg\" width=\"300\"&gt;&lt;/img&gt;&lt;/div&gt;","incorrect":true},{"name":"A4","label":"{{function}}","function":"&lt;div style=\"display:flex; justify-content:center;\"&gt;&lt;img src=\"https://blueberry-assets.oneclick.es/M2_G_10a_6.svg\" width=\"300\"&gt;&lt;/img&gt;&lt;/div&gt;"},{"name":"A5","label":"{{function}}","function":"&lt;div style=\"display:flex; justify-content:center;\"&gt;&lt;img src=\"https://blueberry-assets.oneclick.es/M2_G_10a_7.svg\" width=\"300\"&gt;&lt;/img&gt;&lt;/div&gt;"},{"name":"A6","label":"{{function}}","function":"&lt;div style=\"display:flex; justify-content:center;\"&gt;&lt;img src=\"https://blueberry-assets.oneclick.es/M2_G_10a_8.svg\" width=\"300\"&gt;&lt;/img&gt;&lt;/div&gt;"}],"uniques":true},"algorithm":{"name":"trueFalse","template":"Multiple choice – standard","params":{"countCorrect":1,"countIncorrect":2,"showCheckIcon":false,"columns":3}}}</t>
  </si>
  <si>
    <t>M2-G-10b</t>
  </si>
  <si>
    <t>Reconoce el centro, radio y diámetro como elementos de la circunferencia y el círculo</t>
  </si>
  <si>
    <t>Indica en cuál de las siguientes imágenes está marcado el centro de la circunferencia.</t>
  </si>
  <si>
    <t>A1=$$IMG=M2-G-10b-1*
A2=$$IMG=M2-G-10b-2 
A3=$$IMG=M2-G-10b-3</t>
  </si>
  <si>
    <t>$$IMG=M2-G-10b-10</t>
  </si>
  <si>
    <t>{"id":"M2-G-10b-I-1","stimulus":"&lt;p&gt;Indica en cuál de las siguientes imágenes está marcado el centro de la circunferencia.&lt;/p&gt;","hint":"&lt;div style=\"display:flex; justify-content:center;\"&gt;&lt;img src=\"https://blueberry-assets.oneclick.es/M2_G_10b_10.svg\" width=\"450\"&gt;&lt;/img&gt;&lt;/div&gt;","feedback":"&lt;div style=\"display:flex; justify-content:center;\"&gt;&lt;img src=\"https://blueberry-assets.oneclick.es/M2_G_10b_10.svg\" width=\"450\"&gt;&lt;/img&gt;&lt;/div&gt;","seed":{"parameters":[],"calculated":[{"name":"A1","label":"{{function}}","function":"&lt;div style=\"display:flex; justify-content:center;\"&gt;&lt;img src=\"https://blueberry-assets.oneclick.es/M2_G_10b_1.svg\" width=\"300\"&gt;&lt;/img&gt;&lt;/div&gt;"},{"name":"A2","label":"{{function}}","function":"&lt;div style=\"display:flex; justify-content:center;\"&gt;&lt;img src=\"https://blueberry-assets.oneclick.es/M2_G_10b_2.svg\" width=\"300\"&gt;&lt;/img&gt;&lt;/div&gt;","incorrect":true},{"name":"A3","label":"{{function}}","function":"&lt;div style=\"display:flex; justify-content:center;\"&gt;&lt;img src=\"https://blueberry-assets.oneclick.es/M2_G_10b_3.svg\" width=\"300\"&gt;&lt;/img&gt;&lt;/div&gt;","incorrect":true}],"uniques":true},"algorithm":{"name":"trueFalse","template":"Multiple choice – standard","params":{"countCorrect":1,"countIncorrect":2,"showCheckIcon":false,"columns":3}}}</t>
  </si>
  <si>
    <t>Indica en cuál de las siguientes imágenes está marcado el radio de la circunferencia.</t>
  </si>
  <si>
    <t>A1=$$IMG=M2-G-10b-4*
A2=$$IMG=M2-G-10b-5 
A3=$$IMG=M2-G-10b-6</t>
  </si>
  <si>
    <t>{"id":"M2-G-10b-I-2","stimulus":"&lt;p&gt;Indica en cuál de las siguientes imágenes está marcado el radio de la circunferencia.&lt;/p&gt;","hint":"&lt;div style=\"display:flex; justify-content:center;\"&gt;&lt;img src=\"https://blueberry-assets.oneclick.es/M2_G_10b_10.svg\" width=\"450\"&gt;&lt;/img&gt;&lt;/div&gt;","feedback":"&lt;div style=\"display:flex; justify-content:center;\"&gt;&lt;img src=\"https://blueberry-assets.oneclick.es/M2_G_10b_10.svg\" width=\"450\"&gt;&lt;/img&gt;&lt;/div&gt;","seed":{"parameters":[],"calculated":[{"name":"A1","label":"{{function}}","function":"&lt;div style=\"display:flex; justify-content:center;\"&gt;&lt;img src=\"https://blueberry-assets.oneclick.es/M2_G_10b_4.svg\" width=\"300\"&gt;&lt;/img&gt;&lt;/div&gt;"},{"name":"A2","label":"{{function}}","function":"&lt;div style=\"display:flex; justify-content:center;\"&gt;&lt;img src=\"https://blueberry-assets.oneclick.es/M2_G_10b_5.svg\" width=\"300\"&gt;&lt;/img&gt;&lt;/div&gt;","incorrect":true},{"name":"A3","label":"{{function}}","function":"&lt;div style=\"display:flex; justify-content:center;\"&gt;&lt;img src=\"https://blueberry-assets.oneclick.es/M2_G_10b_6.svg\" width=\"300\"&gt;&lt;/img&gt;&lt;/div&gt;","incorrect":true}],"uniques":true},"algorithm":{"name":"trueFalse","template":"Multiple choice – standard","params":{"countCorrect":1,"countIncorrect":2,"showCheckIcon":false,"columns":3}}}</t>
  </si>
  <si>
    <t>Completa la siguiente oración.
{{Q1}}</t>
  </si>
  <si>
    <t>La flecha señala el {{A2}} de la circunferencia.</t>
  </si>
  <si>
    <t>Q1= M2-G-10b-7, M2-G-10b-8, M2-G-10b-9</t>
  </si>
  <si>
    <t>group1=
A1= radio*
A2= centro
A3= diámetro</t>
  </si>
  <si>
    <t>{
    "id": "M2-G-10b-E-1",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"M2_G_10b_7.svg",
                    "M2_G_10b_8.svg",
                    "M2_G_10b_9.svg"
                ]
            }
        ],
        "calculated": [
            {
                "name": "A1",
                "label": "{{function}}",
                "function": "centro",
                "incorrect": true,
                "group": 1
            },
            {
                "name": "A2",
                "label": "{{function}}",
                "function": "radio",
                "group": 1
            },
            {
                "name": "A3",
                "label": "{{function}}",
                "function": "diámetro",
                "incorrect": true,
                "group": 1
            }
        ],
        "uniques": true
    },
    "algorithm": {
        "name": "groupResponses",
        "template": "Cloze with drop down"
    }
}</t>
  </si>
  <si>
    <t>Q1= M2-G-10b-7a, M2-G-10b-8a, M2-G-10b-9a</t>
  </si>
  <si>
    <t>group1=
A1= radio
A2= centro*
A3= diámetro</t>
  </si>
  <si>
    <t>{
    "id": "M2-G-10b-E-2",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"M2_G_10b_7a.svg",
                    "M2_G_10b_8a.svg",
                    "M2_G_10b_9a.svg"
                ]
            }
        ],
        "calculated": [
            {
                "name": "A1",
                "label": "{{function}}",
                "function": "centro",
                "group": 1
            },
            {
                "name": "A2",
                "label": "{{function}}",
                "function": "radio",
                "incorrect": true,
                "group": 1
            },
            {
                "name": "A3",
                "label": "{{function}}",
                "function": "diámetro",
                "incorrect": true,
                "group": 1
            }
        ],
        "uniques": true
    },
    "algorithm": {
        "name": "groupResponses",
        "template": "Cloze with drop down"
    }
}</t>
  </si>
  <si>
    <t>Q1= M2-G-10b-7b, M2-G-10b-8b, M2-G-10b-9b</t>
  </si>
  <si>
    <t>group1=
A1= radio
A2= centro
A3= diámetro*</t>
  </si>
  <si>
    <r>
      <rPr>
        <rFont val="Calibri"/>
        <sz val="12.0"/>
      </rPr>
      <t>{
    "id": "M2-G-10b-E-3",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t>
    </r>
    <r>
      <rPr>
        <rFont val="Calibri"/>
        <color rgb="FF1155CC"/>
        <sz val="12.0"/>
        <u/>
      </rPr>
      <t>https://blueberry-assets.oneclick.es/M2_G_10b_10.svg</t>
    </r>
    <r>
      <rPr>
        <rFont val="Calibri"/>
        <sz val="12.0"/>
      </rPr>
      <t>\" width=\"450\"&gt;&lt;/img&gt;&lt;/div&gt;",
    "feedback": "&lt;div style=\"display:flex; justify-content:center;\"&gt;&lt;img src=\"https://blueberry-assets.oneclick.es/M2_G_10b_10.svg\" width=\"450\"&gt;&lt;/img&gt;&lt;/div&gt;",
    "seed": {
        "parameters": [
            {
                "name": "Q1",
                "list": [
                    "M2_G_10b_7b.svg",
                    "M2_G_10b_8b.svg",
                    "M2_G_10b_9b.svg"
                ]
            }
        ],
        "calculated": [
            {
                "name": "A1",
                "label": "{{function}}",
                "function": "centro",
                "incorrect": true,
                "group": 1
            },
            {
                "name": "A2",
                "label": "{{function}}",
                "function": "radio",
                "incorrect": true,
                "group": 1
            },
            {
                "name": "A3",
                "label": "{{function}}",
                "function": "diámetro",
                "group": 1
            }
        ],
        "uniques": true
    },
    "algorithm": {
        "name": "groupResponses",
        "template": "Cloze with drop down"
    }
}</t>
    </r>
  </si>
  <si>
    <t>M2-G-11a</t>
  </si>
  <si>
    <t>Reconoce objetos con forma de prisma</t>
  </si>
  <si>
    <t>Selecciona el poliedro que sea un prisma.
Imagen 1 M2-G-12a-1* Prisma rectangular
Imagen 2 M2-G-11a-15* Prisma de base hexangonal
Imagen 3 M2-G-11a-16* Prisma de base pentagonal
Imagen 4 M2-G-11a-17 Pirámide de base cuadrada
Imagen 5 M2-G-11a-18 Pirámide truncada de base cuadradada
Imagen 6 M2-G-11a-19 Pirámide de base pentagonal
(se ven 3)</t>
  </si>
  <si>
    <t>&lt;p&gt;Los prismas tienen dos bases y sus caras laterales son paralelogramos.&lt;/p&gt;</t>
  </si>
  <si>
    <t>{"id":"M2-G-11a-I-1","stimulus":"&lt;p&gt;Selecciona el poliedro que sea un prisma.&lt;/p&gt;","hint":"&lt;p&gt;Los prismas tienen dos bases y sus caras laterales son paralelogramos.&lt;/p&gt;","feedback":"&lt;p&gt;Los prismas tienen dos bases y sus caras laterales son paralelogramos.&lt;/p&gt;","seed":{"parameters":[],"calculated":[{"name":"A1","label":"{{function}}","function":"&lt;div style=\"display:flex; justify-content:center;\"&gt;&lt;img src=\"https://blueberry-assets.oneclick.es/M2_G_12a_1.svg\" width=\"300\"&gt;&lt;/img&gt;&lt;/div&gt;"},{"name":"A2","label":"{{function}}","function":"&lt;div style=\"display:flex; justify-content:center;\"&gt;&lt;img src=\"https://blueberry-assets.oneclick.es/M2_G_11a_15.svg\" width=\"300\"&gt;&lt;/img&gt;&lt;/div&gt;"},{"name":"A3","label":"{{function}}","function":"&lt;div style=\"display:flex; justify-content:center;\"&gt;&lt;img src=\"https://blueberry-assets.oneclick.es/M2_G_11a_16.svg\" width=\"300\"&gt;&lt;/img&gt;&lt;/div&gt;"},{"name":"A4","label":"{{function}}","function":"&lt;div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width=\"300\"&gt;&lt;/img&gt;&lt;/div&gt;","incorrect":true},{"name":"A6","label":"{{function}}","function":"&lt;div style=\"display:flex; justify-content:center;\"&gt;&lt;img src=\"https://blueberry-assets.oneclick.es/M2_G_11a_19.svg\" width=\"300\"&gt;&lt;/img&gt;&lt;/div&gt;","incorrect":true}],"uniques":true},"algorithm":{"name":"trueFalse","template":"Multiple choice – standard","params":{"countCorrect":1,"countIncorrect":2,"showCheckIcon":false,"columns":3}}}</t>
  </si>
  <si>
    <t>¿Cuál de estos juguetes tiene forma de prisma? Selecciona.</t>
  </si>
  <si>
    <t>Q1 = List =M2-G-11a-1, M2-G-11a-2
Q2 = List = M2-G-11a-3, M2-G-11a-4, M2-G-11a-5
Q3 = List = M2-G-11a-3, M2-G-11a-4, M2-G-11a-5</t>
  </si>
  <si>
    <t>A1 = $$IMG={{Q1}}*
A2 = $$IMG={{Q2}}
A3 = $$IMG={{Q3}}</t>
  </si>
  <si>
    <t>{
    "id": "M2-G-11a-E-1",
    "stimulus": "&lt;p&gt;¿Cuál de estos juguetes tiene forma de prisma? Selecciona.&lt;/p&gt;",
    "hint": "&lt;p&gt;Los prismas tienen dos bases y sus caras laterales son paralelogramos.&lt;/p&gt;",
    "feedback": "&lt;p&gt;Los prismas tienen dos bases y sus caras laterales son paralelogramos.&lt;/p&gt;",
    "seed": {
        "parameters": [
            {
                "name": "Q1",
                "label": null,
                "list": [
                    "M2_G_11a_1.svg",
                    "M2_G_11a_2.svg"
                ]
            },
            {
                "name": "Q2",
                "label": null,
                "list": [
                    "M2_G_11a_3.svg",
                    "M2_G_11a_4.svg",
                    "M2_G_11a_5.svg"
                ]
            },
            {
                "name": "Q3",
                "label": null,
                "list": [
                    "M2_G_11a_3.svg",
                    "M2_G_11a_4.svg",
                    "M2_G_11a_5.svg"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</si>
  <si>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Selecciona el vaso que tiene forma de prisma.</t>
  </si>
  <si>
    <t>Q1 = List =M2-G-11a-6, M2-G-11a-7
Q2 = List = M2-G-11a-8, M2-G-11a-9, M2-G-11a-10
Q3 = List = M2-G-11a-8, M2-G-11a-9, M2-G-11a-10</t>
  </si>
  <si>
    <t>{
    "id": "M2-G-11a-E-2",
    "stimulus": "&lt;p&gt;Selecciona el objeto que tiene la base en forma de prisma.&lt;/p&gt;",
    "hint": "&lt;p&gt;Los prismas tienen dos bases y sus caras laterales son paralelogramos.&lt;/p&gt;",
    "feedback": "&lt;p&gt;Los prismas tienen dos bases y sus caras laterales son paralelogramos.&lt;/p&gt;",
    "seed": {
        "parameters": [
            {
                "name": "Q1",
                "label": null,
                "list": [
                    "M2_G_11a_6.svg",
                    "M2_G_11a_7.svg"
                ]
            },
            {
                "name": "Q2",
                "label": null,
                "list": [
                    "M2_G_11a_8.svg",
                    "M2_G_11a_9.svg",
                    "M2_G_11a_10.svg"
                ]
            },
            {
                "name": "Q3",
                "label": null,
                "list": [
                    "M2_G_11a_8.svg",
                    "M2_G_11a_9.svg",
                    "M2_G_11a_10.svg"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</si>
  <si>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¿Cuál de estos regalos tiene forma de prisma? Haz clic en él.</t>
  </si>
  <si>
    <t>Q1 = List =M2-G-11a-11, M2-G-11a-12
Q2 = List = M2-G-11a-13, M2-G-11a-14
Q3 = List = M2-G-11a-13, M2-G-11a-14</t>
  </si>
  <si>
    <t>{
    "id": "M2-G-11a-E-3",
    "stimulus": "&lt;p&gt;¿Cuál de estos regalos tiene forma de prisma? Haz clic en él.&lt;/p&gt;",
    "hint": "&lt;p&gt;Los prismas tienen dos bases y sus caras laterales son paralelogramos.&lt;/p&gt;",
    "feedback": "&lt;p&gt;Los prismas tienen dos bases y sus caras laterales son paralelogramos.&lt;/p&gt;",
    "seed": {
        "parameters": [
            {
                "name": "Q1",
                "label": null,
                "list": [
                    "M2_G_11a_11.svg",
                    "M2_G_11a_12.svg"
                ]
            },
            {
                "name": "Q2",
                "label": null,
                "list": [
                    "M2_G_11a_13.svg",
                    "M2_G_11a_14.svg"
                ]
            },
            {
                "name": "Q3",
                "label": null,
                "list": [
                    "M2_G_11a_13.svg",
                    "M2_G_11a_14.svg"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</si>
  <si>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M2-G-11b</t>
  </si>
  <si>
    <t>Reconoce objetos con forma de cubo</t>
  </si>
  <si>
    <t>Selecciona el cubo.</t>
  </si>
  <si>
    <t>A1=$$IMG=M2-G-11b-1*
A2=$$IMG=M2-G-11b-2
A3=$$IMG=M2-G-11b-3
A4=$$IMG=M2-G-11b-4
A5=$$IMG=M2-G-11b-5</t>
  </si>
  <si>
    <t>&lt;p&gt;El cubo es un poliedro con seis caras cuadradas.&lt;/p&gt;</t>
  </si>
  <si>
    <t>{"id":"M2-G-11b-I-1","stimulus":"&lt;p&gt;Selecciona el cubo.&lt;/p&gt;","hint":"&lt;p&gt;El cubo es un poliedro con seis caras cuadradas.&lt;/p&gt;","feedback":"&lt;p&gt;El cubo es un poliedro con seis caras cuadradas.&lt;/p&gt;","seed":{"parameters":[],"calculated":[{"name":"A1","label":"{{function}}","function":"&lt;div style=\"display:flex; justify-content:center;\"&gt;&lt;img src=\"https://blueberry-assets.oneclick.es/M2_G_12b_3.svg\" width=\"300\"&gt;&lt;/img&gt;&lt;/div&gt;"},{"name":"A2","label":"{{function}}","function":"&lt;div style=\"display:flex; justify-content:center;\"&gt;&lt;img src=\"https://blueberry-assets.oneclick.es/M2_G_12b_6.svg\" width=\"300\"&gt;&lt;/img&gt;&lt;/div&gt;","incorrect":true},{"name":"A3","label":"{{function}}","function":"&lt;div style=\"display:flex; justify-content:center;\"&gt;&lt;img src=\"https://blueberry-assets.oneclick.es/M2_G_11a_16.svg\" width=\"300\"&gt;&lt;/img&gt;&lt;/div&gt;","incorrect":true},{"name":"A4","label":"{{function}}","function":"&lt;div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width=\"300\"&gt;&lt;/img&gt;&lt;/div&gt;","incorrect":true}],"uniques":true},"algorithm":{"name":"trueFalse","template":"Multiple choice – standard","params":{"countCorrect":1,"countIncorrect":2,"showCheckIcon":false,"columns":3}}}</t>
  </si>
  <si>
    <t>Julieta tiene tres jabones artesanales y sabe que el jabón con forma de cubo tiene aroma a rosas. Indica cuál es el jabón con aroma a rosas.
IMAGEN1 M2-G-11b-6 Jabon, forma de cubo*
IMAGEN2 M2-G-11b-7 Jabón, forma de cilindro
IMAGEN3 M2-G-11b-8 Jabón, forma de prisma rectangular</t>
  </si>
  <si>
    <t>{"id":"M2-G-11b-E-1","stimulus":"&lt;p&gt;Julieta tiene tres jabones artesanales y sabe que el jabón con forma de cubo es de aroma a rosas. Selecciona el jabón con aroma a rosas.&lt;/p&gt;","hint":"&lt;p&gt;El cubo es un poliedro con seis caras cuadradas.&lt;/p&gt;","feedback":"&lt;p&gt;El cubo es un poliedro con seis caras cuadradas.&lt;/p&gt;","seed":{"parameters":[],"calculated":[{"name":"A1","label":"{{function}}","function":"&lt;div style=\"display:flex; justify-content:center;\"&gt;&lt;img src=\"https://blueberry-assets.oneclick.es/M2_G_11b_6.svg\" width=\"300\"&gt;&lt;/img&gt;&lt;/div&gt;"},{"name":"A2","label":"{{function}}","function":"&lt;div style=\"display:flex; justify-content:center;\"&gt;&lt;img src=\"https://blueberry-assets.oneclick.es/M2_G_11b_7.svg\" width=\"300\"&gt;&lt;/img&gt;&lt;/div&gt;","incorrect":true},{"name":"A3","label":"{{function}}","function":"&lt;div style=\"display:flex; justify-content:center;\"&gt;&lt;img src=\"https://blueberry-assets.oneclick.es/M2_G_11b_8.svg\" width=\"300\"&gt;&lt;/img&gt;&lt;/div&gt;","incorrect":true}],"uniques":true},"algorithm":{"name":"trueFalse","template":"Multiple choice – standard","params":{"countCorrect":1,"countIncorrect":2,"showCheckIcon":false,"columns":3}}}</t>
  </si>
  <si>
    <t>En la familia de Macarena cada hermano tiene un cofre con juguetes, pero solo el suyo tiene forma de cubo. Indica cuál es el cofre de Macarena.
IMAGEN1 M2-G-11b-9 Cofre en forma de cubo*
IMAGEN2 M2-G-11b-10 Cofre en forma de prisma rectangular
IMAGEN3 M2-G-11b-11 Cofre en forma de prisma pentagonal</t>
  </si>
  <si>
    <t>{"id":"M2-G-11b-E-2","stimulus":"&lt;p&gt;En la familia de Macarena cada hermano tiene un cofre con juguetes, pero solo el suyo tiene forma de cubo. Indica cuál es el cofre de Macarena.&lt;/p&gt;","hint":"&lt;p&gt;El cubo es un poliedro con seis caras cuadradas.&lt;/p&gt;","feedback":"&lt;p&gt;El cubo es un poliedro con seis caras cuadradas.&lt;/p&gt;","seed":{"parameters":[],"calculated":[{"name":"A1","label":"{{function}}","function":"&lt;div style=\"display:flex; justify-content:center;\"&gt;&lt;img src=\"https://blueberry-assets.oneclick.es/M2_G_11b_9.svg\" width=\"300\"&gt;&lt;/img&gt;&lt;/div&gt;"},{"name":"A2","label":"{{function}}","function":"&lt;div style=\"display:flex; justify-content:center;\"&gt;&lt;img src=\"https://blueberry-assets.oneclick.es/M2_G_11b_10.svg\" width=\"300\"&gt;&lt;/img&gt;&lt;/div&gt;","incorrect":true},{"name":"A3","label":"{{function}}","function":"&lt;div style=\"display:flex; justify-content:center;\"&gt;&lt;img src=\"https://blueberry-assets.oneclick.es/M2_G_11b_11.svg\" width=\"300\"&gt;&lt;/img&gt;&lt;/div&gt;","incorrect":true}],"uniques":true},"algorithm":{"name":"trueFalse","template":"Multiple choice – standard","params":{"countCorrect":1,"countIncorrect":2,"showCheckIcon":false,"columns":3}}}</t>
  </si>
  <si>
    <t>Para completar la construcción de un castillo de juguete, Cristian necesita un bloque en forma de cubo. Indica qué bloque necesita Cristian.
IMAGEN1 M2-G-11b-12 Bloque en forma de cubo*
IMAGEN2 M2-G-11b-13 Bloque en forma de prisma rectangular
IMAGEN3 M2-G-11b-14 Bloque en forma de cilindro</t>
  </si>
  <si>
    <t>{
    "id": "M2-G-11b-E-3",
    "stimulus": "&lt;p&gt;Para completar la construcción de un castillo de juguete, Cristian necesita un bloque en forma de cubo. Indica qué bloque necesita Cristian.&lt;/p&gt;",
    "hint": "&lt;p&gt;El cubo es un poliedro con seis caras cuadradas.&lt;/p&gt;",
    "feedback": "&lt;p&gt;El cubo es un poliedro con seis caras cuadradas.&lt;/p&gt;",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t>
  </si>
  <si>
    <t>M2-G-11c</t>
  </si>
  <si>
    <t>Reconoce objetos con forma de pirámide</t>
  </si>
  <si>
    <t>De los siguientes poliedros, selecciona la pirámide.
Imagen 1 M2-G-11a-3 Pirámide de base cuadrada*
Imagen 2 M2-G-11a-5 Pirámide de base pentagonal*
Imagen 3 M2-G-13a-3 Prisma rectangular
Imagen 4 M2-G-11a-1 Prisma de base hexangonal
Imagen 5 M2-G-11a-2 Prisma de base pentagonal
Imagen 6 M2-G-11a-4 Pirámide truncada de base cuadrada
Imagen 7 M2-G-11c-9 Prisma de base triangular
(Se ven solo 3, 1 correcta)</t>
  </si>
  <si>
    <t>&lt;p&gt;En una pirámide, la única base es un polígono y las caras laterales son triángulos.&lt;/p&gt;</t>
  </si>
  <si>
    <t>{"id":"M2-G-11c-I-1","stimulus":"&lt;p&gt;De los siguientes poliedros, selecciona la pirámide.&lt;/p&gt;","hint":"&lt;p&gt;En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src=\"https://blueberry-assets.oneclick.es/M2_G_11a_17.svg\" width=\"300\"&gt;&lt;/img&gt;&lt;/div&gt;"},{"name":"A2","label":"{{function}}","function":"&lt;div style=\"display:flex; justify-content:center;\"&gt;&lt;img src=\"https://blueberry-assets.oneclick.es/M2_G_11a_19.svg\" width=\"300\"&gt;&lt;/img&gt;&lt;/div&gt;"},{"name":"A3","label":"{{function}}","function":"&lt;div style=\"display:flex; justify-content:center;\"&gt;&lt;img src=\"https://blueberry-assets.oneclick.es/M2_G_13a_3.svg\" width=\"300\"&gt;&lt;/img&gt;&lt;/div&gt;","incorrect":true},{"name":"A4","label":"{{function}}","function":"&lt;div style=\"display:flex; justify-content:center;\"&gt;&lt;img src=\"https://blueberry-assets.oneclick.es/M2_G_11a_15.svg\" width=\"300\"&gt;&lt;/img&gt;&lt;/div&gt;","incorrect":true},{"name":"A5","label":"{{function}}","function":"&lt;div style=\"display:flex; justify-content:center;\"&gt;&lt;img src=\"https://blueberry-assets.oneclick.es/M2_G_13a_6.svg\" width=\"300\"&gt;&lt;/img&gt;&lt;/div&gt;","incorrect":true},{"name":"A6","label":"{{function}}","function":"&lt;div style=\"display:flex; justify-content:center;\"&gt;&lt;img src=\"https://blueberry-assets.oneclick.es/M2_G_11a_18.svg\" width=\"300\"&gt;&lt;/img&gt;&lt;/div&gt;","incorrect":true},{"name":"A7","label":"{{function}}","function":"&lt;div style=\"display:flex; justify-content:center;\"&gt;&lt;img src=\"https://blueberry-assets.oneclick.es/M2_G_11c_9.svg\" width=\"300\"&gt;&lt;/img&gt;&lt;/div&gt;","incorrect":true}],"uniques":true},"algorithm":{"name":"trueFalse","template":"Multiple choice – standard","params":{"countCorrect":1,"countIncorrect":2,"showCheckIcon":false,"columns":3}}}</t>
  </si>
  <si>
    <t>Un pequeño negocio elabora velas artesanales. Las velas con forma de pirámide tienen aroma a cítricos. Selecciona la vela con este aroma.
IMAGEN 1 M2-G-11c-1 Vela forma pirámide* 
IMAGEN 2 M2-G-11c-2 Vela forma prisma base triangular
IMAGEN 3  M2-G-11c-3 Vela forma cilindro</t>
  </si>
  <si>
    <r>
      <rPr>
        <rFont val="Calibri"/>
        <sz val="12.0"/>
      </rPr>
      <t>{"id":"M2-G-11c-E-1","stimulus":"&lt;p&gt;Un pequeño negocio elabora velas artesanales. Las velas con forma de pirámide tienen aroma a cítricos. Selecciona la vela con este aroma.&lt;/p&gt;","hint":"&lt;p&gt;En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src=\"https://blueberry-assets.oneclick.es/M2_G_11c_1.svg\" width=\"300\"&gt;&lt;/img&gt;&lt;/div&gt;"},{"name":"A2","label":"{{function}}</t>
    </r>
    <r>
      <rPr>
        <rFont val="Calibri"/>
        <color rgb="FF000000"/>
        <sz val="12.0"/>
      </rPr>
      <t>","function":"&lt;div style=\"display:flex; justify-content:center;\"&gt;&lt;img src</t>
    </r>
    <r>
      <rPr>
        <rFont val="Calibri"/>
        <sz val="12.0"/>
      </rPr>
      <t>=\"https://blueberry-assets.oneclick.es/M2_G_11c_2.svg\" width=\"300\"&gt;&lt;/img&gt;&lt;/div&gt;","incorrect":true},{"name":"A3","label":"{{function}}","function":"&lt;div style=\"display:flex; justify-content:center;\"&gt;&lt;img src=\"https://blueberry-assets.oneclick.es/M2_G_11c_3.svg\" width=\"300\"&gt;&lt;/img&gt;&lt;/div&gt;","incorrect":true}],"uniques":true},"algorithm":{"name":"trueFalse","template":"Multiple choice – standard","params":{"countCorrect":1,"countIncorrect":2,"showCheckIcon":false,"columns":3}}}</t>
    </r>
  </si>
  <si>
    <t>El alumnado de segundo ha realizado pequeños árboles navideños. La copa del árbol de Mariela tiene forma piramidal. Selecciona cuál es su árbol.
IMAGEN 1 M2-G-12c-8 Árbol de navidad con forma de pirámide*
IMAGEN 2 M2-G-11c-4 Árbol de navidad con forma de cono
IMAGEN 3 M2-G-11c-5 Árbol de navidad compuesto de varios prismas cada vez más pequeños</t>
  </si>
  <si>
    <r>
      <rPr>
        <rFont val="Calibri"/>
        <sz val="12.0"/>
      </rPr>
      <t>{"id":"M2-G-11c-E-2","stimulus":"&lt;p&gt;El alumnado de segundo ha realizado pequeños árboles navideños. La copa del árbol de Mariela tiene forma piramidal. Selecciona cuál es su árbol.&lt;/p&gt;","hint":"&lt;p&gt;En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src=\"https://blueberry-assets.oneclick.es/M2_G_12c_8.svg\" width=\"300\"&gt;&lt;/img&gt;&lt;/div&gt;"},{"name":"A2","label":"{{function}}</t>
    </r>
    <r>
      <rPr>
        <rFont val="Calibri"/>
        <color rgb="FF000000"/>
        <sz val="12.0"/>
      </rPr>
      <t>","function":"&lt;div style=\"display:flex; justify-content:center;\"&gt;&lt;img src</t>
    </r>
    <r>
      <rPr>
        <rFont val="Calibri"/>
        <sz val="12.0"/>
      </rPr>
      <t>=\"https://blueberry-assets.oneclick.es/M2_G_11c_4.svg\" width=\"300\"&gt;&lt;/img&gt;&lt;/div&gt;","incorrect":true},{"name":"A3","label":"{{function}}","function":"&lt;div style=\"display:flex; justify-content:center;\"&gt;&lt;img src=\"https://blueberry-assets.oneclick.es/M2_G_11c_5.svg\" width=\"300\"&gt;&lt;/img&gt;&lt;/div&gt;","incorrect":true}],"uniques":true},"algorithm":{"name":"trueFalse","template":"Multiple choice – standard","params":{"countCorrect":1,"countIncorrect":2,"showCheckIcon":false,"columns":3}}}</t>
    </r>
  </si>
  <si>
    <t>Los relojes decorativos con forma piramidal están en oferta en la tienda de Rosario. Selecciona el reloj en oferta.
IMAGEN 1 M2-G-11c-6 Reloj forma pirámide* 
IMAGEN 2 M2-G-11c-7 Reloj forma prisma base triangular
IMAGEN 3  M2-G-11c-8 Reloj forma prisma rectangular</t>
  </si>
  <si>
    <r>
      <rPr>
        <rFont val="Calibri"/>
        <sz val="12.0"/>
      </rPr>
      <t>{"id":"M2-G-11c-E-3","stimulus":"&lt;p&gt;Los relojes decorativos con forma piramidal están en oferta en la tienda de Rosario. Selecciona el reloj en oferta.&lt;/p&gt;","hint":"&lt;p&gt;En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src=\"https://blueberry-assets.oneclick.es/M2_G_11c_6.svg\" width=\"300\"&gt;&lt;/img&gt;&lt;/div&gt;"},{"name":"A2","label":"{{function}}</t>
    </r>
    <r>
      <rPr>
        <rFont val="Calibri"/>
        <color rgb="FF000000"/>
        <sz val="12.0"/>
      </rPr>
      <t>","function":"&lt;div style=\"display:flex; justify-content:center;\"&gt;&lt;img src</t>
    </r>
    <r>
      <rPr>
        <rFont val="Calibri"/>
        <sz val="12.0"/>
      </rPr>
      <t>=\"https://blueberry-assets.oneclick.es/M2_G_11c_7.svg\" width=\"300\"&gt;&lt;/img&gt;&lt;/div&gt;","incorrect":true},{"name":"A3","label":"{{function}}","function":"&lt;div style=\"display:flex; justify-content:center;\"&gt;&lt;img src=\"https://blueberry-assets.oneclick.es/M2_G_11c_8.svg\" width=\"300\"&gt;&lt;/img&gt;&lt;/div&gt;","incorrect":true}],"uniques":true},"algorithm":{"name":"trueFalse","template":"Multiple choice – standard","params":{"countCorrect":1,"countIncorrect":2,"showCheckIcon":false,"columns":3}}}</t>
    </r>
  </si>
  <si>
    <t>M2-G-12a</t>
  </si>
  <si>
    <t>Reconoce objetos con forma de cilindro</t>
  </si>
  <si>
    <t>Indica cuál de los siguientes poliedros representa un cilindro.
Imagen 1* M2-G-12c-2 Cilindro (dispuesto verticalmente)
Imagen 2* M2-G-12a-3 Cilindro (dispuesto horizontalmente)
Imagen 3 M2-G-12c-3 Cono
Imagen 4 M2-G-12c-1 Esfera
Imagen 5 M2-G-12a-1 Prisma (dispuesto verticalmente)
Imagen 6 M2-G-12a-2 Prisma (dispuesto horizontalmente)</t>
  </si>
  <si>
    <t>&lt;p&gt;Los cilindros son cuerpos redondos que tienen dos bases circulares.&lt;/p&gt;</t>
  </si>
  <si>
    <t>{"id":"M2-G-12a-I-1","stimulus":"&lt;p&gt;Indica cuál de los siguientes poliedros representa un cilindro.&lt;/p&gt;","hint":"&lt;p&gt;Los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src=\"https://blueberry-assets.oneclick.es/M2_G_12c_2.svg\" width=\"300\"&gt;&lt;/img&gt;&lt;/div&gt;"},{"name":"A2","label":"{{function}}","function":"&lt;div style=\"display:flex; justify-content:center;\"&gt;&lt;img src=\"https://blueberry-assets.oneclick.es/M2_G_12a_3.svg\" width=\"300\"&gt;&lt;/img&gt;&lt;/div&gt;"},{"name":"A3","label":"{{function}}","function":"&lt;div style=\"display:flex; justify-content:center;\"&gt;&lt;img src=\"https://blueberry-assets.oneclick.es/M2_G_12c_3.svg\" width=\"300\"&gt;&lt;/img&gt;&lt;/div&gt;","incorrect":true},{"name":"A4","label":"{{function}}","function":"&lt;div style=\"display:flex; justify-content:center;\"&gt;&lt;img src=\"https://blueberry-assets.oneclick.es/M2_G_12c_1.svg\" width=\"300\"&gt;&lt;/img&gt;&lt;/div&gt;","incorrect":true},{"name":"A5","label":"{{function}}","function":"&lt;div style=\"display:flex; justify-content:center;\"&gt;&lt;img src=\"https://blueberry-assets.oneclick.es/M2_G_12a_1.svg\" width=\"300\"&gt;&lt;/img&gt;&lt;/div&gt;","incorrect":true},{"name":"A6","label":"{{function}}","function":"&lt;div style=\"display:flex; justify-content:center;\"&gt;&lt;img src=\"https://blueberry-assets.oneclick.es/M2_G_12a_2.svg\" width=\"300\"&gt;&lt;/img&gt;&lt;/div&gt;","incorrect":true}],"uniques":true},"algorithm":{"name":"trueFalse","template":"Multiple choice – standard","params":{"countCorrect":1,"countIncorrect":2,"showCheckIcon":false,"columns":3}}}</t>
  </si>
  <si>
    <t>Para realizar un bordado es necesario un carrete de hilo presentado en forma cilíndrica. ¿Cuál de todos estos es? Selecciónalo.
IMAGEN 1 M2-G-12a-4 Hilo, presentación cilíndrica
IMAGEN 2 M2-G-12a-5 Hilo, presentacion cónica
IMAGEN 3 M2-G-12a-6 Hilo, presentacion esférica</t>
  </si>
  <si>
    <t>{"id":"M2-G-12a-E-1","stimulus":"&lt;p&gt;Para realizar un bordado es necesario un carrete de hilo presentado en forma cilíndrica. ¿Cuál de todos estos es? Selecciónalo.&lt;/p&gt;","hint":"&lt;p&gt;Los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src=\"https://blueberry-assets.oneclick.es/M2_G_12a_4.svg\" width=\"300\"&gt;&lt;/img&gt;&lt;/div&gt;"},{"name":"A2","label":"{{function}}","function":"&lt;div style=\"display:flex; justify-content:center;\"&gt;&lt;img src=\"https://blueberry-assets.oneclick.es/M2_G_12a_5.svg\" width=\"300\"&gt;&lt;/img&gt;&lt;/div&gt;","incorrect":true},{"name":"A3","label":"{{function}}","function":"&lt;div style=\"display:flex; justify-content:center;\"&gt;&lt;img src=\"https://blueberry-assets.oneclick.es/M2_G_12a_6.svg\" width=\"300\"&gt;&lt;/img&gt;&lt;/div&gt;","incorrect":true}],"uniques":true},"algorithm":{"name":"trueFalse","template":"Multiple choice – standard","params":{"countCorrect":1,"countIncorrect":2,"showCheckIcon":false,"columns":3}}}</t>
  </si>
  <si>
    <t>Luciano tiene una lámpara con pantalla cilindrica en su cuarto. Indica cuál es su lámpara.
IMAGEN 1 M2-G-12a-7 Lámpara con pantalla cilindrica*
IMAGEN 2 M2-G-12a-8 Lámpara con pantalla conica
IMAGEN 3 M2-G-12a-9 Lámpara con pantalla piramidal</t>
  </si>
  <si>
    <r>
      <rPr>
        <rFont val="Calibri"/>
        <sz val="12.0"/>
      </rPr>
      <t>{"id":"M2-G-12a-E-2","stimulus":"&lt;p&gt;Luciano tiene una lámpara con pantalla cilindrica en su cuarto. Haz clic en su lámpara.&lt;/p&gt;","hint":"&lt;p&gt;Los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src=\"https://blueberry-assets.oneclick.es/M2_G_12a_7.svg\" width=\"300\"&gt;&lt;/img&gt;&lt;/div&gt;"},{"name":"A2","label":"{{function}}</t>
    </r>
    <r>
      <rPr>
        <rFont val="Calibri"/>
        <color rgb="FF000000"/>
        <sz val="12.0"/>
      </rPr>
      <t>","function":"&lt;div style=\"display:flex; justify-content:center;\"&gt;&lt;img src</t>
    </r>
    <r>
      <rPr>
        <rFont val="Calibri"/>
        <sz val="12.0"/>
      </rPr>
      <t>=\"https://blueberry-assets.oneclick.es/M2_G_12a_8.svg\" width=\"300\"&gt;&lt;/img&gt;&lt;/div&gt;","incorrect":true},{"name":"A3","label":"{{function}}","function":"&lt;div style=\"display:flex; justify-content:center;\"&gt;&lt;img src=\"https://blueberry-assets.oneclick.es/M2_G_12a_9.svg\" width=\"300\"&gt;&lt;/img&gt;&lt;/div&gt;","incorrect":true}],"uniques":true},"algorithm":{"name":"trueFalse","template":"Multiple choice – standard","params":{"countCorrect":1,"countIncorrect":2,"showCheckIcon":false,"columns":3}}}</t>
    </r>
  </si>
  <si>
    <t>El perfume con olor a rosas viene presentado en un frasco con forma cilíndrica. Indica cuál es el frasco con olor a rosas.  
IMAGEN 1 M2-G-12a-10 Botella de perfume cilíndrica
IMAGEN 2 M2-G-12a-11 Botella de perfume prisma rectangular
IMAGEN 3 M2-G-12a-12 Botella de perfume prisma triangular</t>
  </si>
  <si>
    <t>{"id":"M2-G-12a-E-3","stimulus":"&lt;p&gt;El perfume con olor a rosas viene presentado en un frasco con forma cilíndrica. Haz clic en él.&lt;/p&gt;","hint":"&lt;p&gt;Los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src=\"https://blueberry-assets.oneclick.es/M2_G_12a_10.svg \" width=\"300\"&gt;&lt;/img&gt;&lt;/div&gt;"},{"name":"A2","label":"{{function}}","function":"&lt;div style=\"display:flex; justify-content:center;\"&gt;&lt;img src=\"https://blueberry-assets.oneclick.es/M2_G_12a_11.svg\" width=\"300\"&gt;&lt;/img&gt;&lt;/div&gt;","incorrect":true},{"name":"A3","label":"{{function}}","function":"&lt;div style=\"display:flex; justify-content:center;\"&gt;&lt;img src=\"https://blueberry-assets.oneclick.es/M2_G_12a_12.svg\" width=\"300\"&gt;&lt;/img&gt;&lt;/div&gt;","incorrect":true}],"uniques":true},"algorithm":{"name":"trueFalse","template":"Multiple choice – standard","params":{"countCorrect":1,"countIncorrect":2,"showCheckIcon":false,"columns":3}}}</t>
  </si>
  <si>
    <t>M2-G-12b</t>
  </si>
  <si>
    <t>Reconoce objetos con forma de cono</t>
  </si>
  <si>
    <t>Indica cuál de los siguientes cuerpos representa a un cono.
M2-G-12b-1*
M2-G-12b-2*
M2-G-12b-3
M2-G-12b-4
M2-G-12b-5
M2-G-12b-6
(Se ven tres, una correcta)</t>
  </si>
  <si>
    <t>El cono es un cuerpo redondo con una sola base circular.</t>
  </si>
  <si>
    <t>{"id":"M2-G-12b-I-1","stimulus":"&lt;p&gt;Indica cuál de los siguientes cuerpos representa a un cono.&lt;/p&gt;","hint":"&lt;p&gt;El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src=\"https://blueberry-assets.oneclick.es/M2_G_12b_1.svg\" width=\"300\"&gt;&lt;/img&gt;&lt;/div&gt;"},{"name":"A2","label":"{{function}}","function":"&lt;div style=\"display:flex; justify-content:center;\"&gt;&lt;img src=\"https://blueberry-assets.oneclick.es/M2_G_12b_2.svg\" width=\"300\"&gt;&lt;/img&gt;&lt;/div&gt;"},{"name":"A3","label":"{{function}}","function":"&lt;div style=\"display:flex; justify-content:center;\"&gt;&lt;img src=\"https://blueberry-assets.oneclick.es/M2_G_12b_3.svg\" width=\"300\"&gt;&lt;/img&gt;&lt;/div&gt;","incorrect":true},{"name":"A4","label":"{{function}}","function":"&lt;div style=\"display:flex; justify-content:center;\"&gt;&lt;img src=\"https://blueberry-assets.oneclick.es/M2_G_12b_4.svg\" width=\"300\"&gt;&lt;/img&gt;&lt;/div&gt;","incorrect":true},{"name":"A5","label":"{{function}}","function":"&lt;div style=\"display:flex; justify-content:center;\"&gt;&lt;img src=\"https://blueberry-assets.oneclick.es/M2_G_12b_5.svg\" width=\"300\"&gt;&lt;/img&gt;&lt;/div&gt;","incorrect":true},{"name":"A6","label":"{{function}}","function":"&lt;div style=\"display:flex; justify-content:center;\"&gt;&lt;img src=\"https://blueberry-assets.oneclick.es/M2_G_12b_6.svg\" width=\"300\"&gt;&lt;/img&gt;&lt;/div&gt;","incorrect":true}],"uniques":true},"algorithm":{"name":"trueFalse","template":"Multiple choice – standard","params":{"countCorrect":1,"countIncorrect":2,"showCheckIcon":false,"columns":3}}}</t>
  </si>
  <si>
    <t>Para la obra del cole, Lucas necesita un sombrero de fantasía con forma de cono. Indica cuál debería comprar.
M2-G-12b-7*
M2-G-12b-8
M2-G-12b-9
M2-G-12b-10</t>
  </si>
  <si>
    <t>{"id":"M2-G-12b-E-1","stimulus":"&lt;p&gt;Para la obra del cole, Lucas necesita un sombrero de mago con forma de cono. Indica cuál debería comprar.&lt;/p&gt;","hint":"&lt;p&gt;El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src=\"https://blueberry-assets.oneclick.es/M2_G_12b_7.svg \" width=\"300\"&gt;&lt;/img&gt;&lt;/div&gt;"},{"name":"A2","label":"{{function}}","function":"&lt;div style=\"display:flex; justify-content:center;\"&gt;&lt;img src=\"https://blueberry-assets.oneclick.es/M2_G_12b_8.svg\" width=\"300\"&gt;&lt;/img&gt;&lt;/div&gt;","incorrect":true},{"name":"A3","label":"{{function}}","function":"&lt;div style=\"display:flex; justify-content:center;\"&gt;&lt;img src=\"https://blueberry-assets.oneclick.es/M2_G_12b_9.svg\" width=\"300\"&gt;&lt;/img&gt;&lt;/div&gt;","incorrect":true},{"name":"A4","label":"{{function}}","function":"&lt;div style=\"display:flex; justify-content:center;\"&gt;&lt;img src=\"https://blueberry-assets.oneclick.es/M2_G_12b_10.svg\" width=\"300\"&gt;&lt;/img&gt;&lt;/div&gt;","incorrect":true}],"uniques":true},"algorithm":{"name":"trueFalse","template":"Multiple choice – standard","params":{"countCorrect":1,"countIncorrect":2,"showCheckIcon":false,"columns":3}}}</t>
  </si>
  <si>
    <t>La tienda de campaña de Agustín tiene la forma de un cono. Señala cuál es.
M2-G-12b-11*
M2-G-12b-12
M2-G-12b-13</t>
  </si>
  <si>
    <t>{"id":"M2-G-12b-E-2","stimulus":"&lt;p&gt;La pérgola de Agustín tiene la forma de un cono. Selecciona cuál es.&lt;/p&gt;","hint":"&lt;p&gt;El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src=\"https://blueberry-assets.oneclick.es/M2_G_12b_11.svg\" width=\"300\"&gt;&lt;/img&gt;&lt;/div&gt;"},{"name":"A2","label":"{{function}}","function":"&lt;div style=\"display:flex; justify-content:center;\"&gt;&lt;img src=\"https://blueberry-assets.oneclick.es/M2_G_12b_12.svg\" width=\"300\"&gt;&lt;/img&gt;&lt;/div&gt;","incorrect":true},{"name":"A3","label":"{{function}}","function":"&lt;div style=\"display:flex; justify-content:center;\"&gt;&lt;img src=\"https://blueberry-assets.oneclick.es/M2_G_12b_13.svg\" width=\"300\"&gt;&lt;/img&gt;&lt;/div&gt;","incorrect":true}],"uniques":true},"algorithm":{"name":"trueFalse","template":"Multiple choice – standard","params":{"countCorrect":1,"countIncorrect":2,"showCheckIcon":false,"columns":3}}}</t>
  </si>
  <si>
    <t>En la entrada de una casa han plantado árboles con forma de cono. Indica cuáles son.
M2-G-12b-14*
M2-G-12b-15
M2-G-12b-16</t>
  </si>
  <si>
    <t>{"id":"M2-G-12b-E-3","stimulus":"&lt;p&gt;En la entrada de una casa han plantado árboles con forma de cono. Indica cuáles son.&lt;/p&gt;","hint":"&lt;p&gt;El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src=\"https://blueberry-assets.oneclick.es/M2_G_12b_14.svg\" width=\"300\"&gt;&lt;/img&gt;&lt;/div&gt;"},{"name":"A2","label":"{{function}}","function":"&lt;div style=\"display:flex; justify-content:center;\"&gt;&lt;img src=\"https://blueberry-assets.oneclick.es/M2_G_12b_15.svg\" width=\"300\"&gt;&lt;/img&gt;&lt;/div&gt;","incorrect":true},{"name":"A3","label":"{{function}}","function":"&lt;div style=\"display:flex; justify-content:center;\"&gt;&lt;img src=\"https://blueberry-assets.oneclick.es/M2_G_12b_16.svg\" width=\"300\"&gt;&lt;/img&gt;&lt;/div&gt;","incorrect":true}],"uniques":true},"algorithm":{"name":"trueFalse","template":"Multiple choice – standard","params":{"countCorrect":1,"countIncorrect":2,"showCheckIcon":false,"columns":3}}}</t>
  </si>
  <si>
    <t>M2-G-12c</t>
  </si>
  <si>
    <t>Reconoce objetos con forma de esfera</t>
  </si>
  <si>
    <t>Indica cuál de los siguientes cuerpos es una esfera.</t>
  </si>
  <si>
    <t>A1=$$IMG=M2-G-12c-1*
A2=$$IMG=M2-G-12c-2
A3=$$IMG=M2-G-12c-3</t>
  </si>
  <si>
    <t>La esfera es un cuerpo redondo que no tiene bases.</t>
  </si>
  <si>
    <t>{"id":"M2-G-12c-I-1","stimulus":"&lt;p&gt;Indica cuál de los siguientes cuerpos es una esfera.&lt;/p&gt;","hint":"&lt;p&gt;La esfera es un cuerpo redondo que no tiene bases.&lt;/p&gt;","feedback":"&lt;p&gt;La esfera es un cuerpo redondo que no tiene bases.&lt;/p&gt;","seed":{"parameters":[],"calculated":[{"name":"A1","label":"{{function}}","function":"&lt;div style=\"display:flex; justify-content:center;\"&gt;&lt;img src=\"https://blueberry-assets.oneclick.es/M2_G_12c_1.svg\" width=\"300\"&gt;&lt;/img&gt;&lt;/div&gt;"},{"name":"A2","label":"{{function}}","function":"&lt;div style=\"display:flex; justify-content:center;\"&gt;&lt;img src=\"https://blueberry-assets.oneclick.es/M2_G_12c_2.svg\" width=\"300\"&gt;&lt;/img&gt;&lt;/div&gt;","incorrect":true},{"name":"A3","label":"{{function}}","function":"&lt;div style=\"display:flex; justify-content:center;\"&gt;&lt;img src=\"https://blueberry-assets.oneclick.es/M2_G_12c_3.svg\" width=\"300\"&gt;&lt;/img&gt;&lt;/div&gt;","incorrect":true}],"uniques":true},"algorithm":{"name":"trueFalse","template":"Multiple choice – standard","params":{"countCorrect":1,"countIncorrect":2,"showCheckIcon":false,"columns":3}}}</t>
  </si>
  <si>
    <t>Joaquín debe comprar una pelota que no tenga forma de esfera. Indica cuál debe comprar.</t>
  </si>
  <si>
    <t>A1=$$IMG=M2-G-12c-4
A2=$$IMG=M2-G-12c-5*
A3=$$IMG=M2-G-12c-6</t>
  </si>
  <si>
    <t>{"id":"M2-G-12c-E-1","stimulus":"&lt;p&gt;Joaquín quiere comprar una pelota que no tenga forma de esfera. Indica cuál debe comprar.&lt;/p&gt;","hint":"&lt;p&gt;La esfera es un cuerpo redondo que no tiene bases.&lt;/p&gt;","feedback":"&lt;p&gt;La esfera es un cuerpo redondo que no tiene bases.&lt;/p&gt;","seed":{"parameters":[],"calculated":[{"name":"A1","label":"{{function}}","function":"&lt;div style=\"display:flex; justify-content:center;\"&gt;&lt;img src=\"https://blueberry-assets.oneclick.es/M2_G_12c_4.svg\" width=\"300\"&gt;&lt;/img&gt;&lt;/div&gt;","incorrect":true},{"name":"A2","label":"{{function}}","function":"&lt;div style=\"display:flex; justify-content:center;\"&gt;&lt;img src=\"https://blueberry-assets.oneclick.es/M2_G_12c_5.svg\" width=\"300\"&gt;&lt;/img&gt;&lt;/div&gt;"},{"name":"A3","label":"{{function}}","function":"&lt;div style=\"display:flex; justify-content:center;\"&gt;&lt;img src=\"https://blueberry-assets.oneclick.es/M2_G_12c_6.svg\" width=\"300\"&gt;&lt;/img&gt;&lt;/div&gt;","incorrect":true}],"uniques":true},"algorithm":{"name":"trueFalse","template":"Multiple choice – standard","params":{"countCorrect":1,"countIncorrect":2,"showCheckIcon":false,"columns":3}}}</t>
  </si>
  <si>
    <t>Para decorar el árbol navideño, Lucía utiliza adornos con forma de esfera. Indica cuáles son los adornos que utiliza Lucía.</t>
  </si>
  <si>
    <t>A1=$$IMG=M2-G-12c-7*
A2=$$IMG=M2-G-12c-8
A3=$$IMG=M2-G-12c-9</t>
  </si>
  <si>
    <t>{"id":"M2-G-12c-E-2","stimulus":"&lt;p&gt;Para decorar el árbol navideño, Lucía pondrá adornos con forma de esfera. Indica qué adorno va a poner de los siguientes.&lt;/p&gt;","hint":"&lt;p&gt;La esfera es un cuerpo redondo que no tiene bases.&lt;/p&gt;","feedback":"&lt;p&gt;La esfera es un cuerpo redondo que no tiene bases.&lt;/p&gt;","seed":{"parameters":[],"calculated":[{"name":"A1","label":"{{function}}","function":"&lt;div style=\"display:flex; justify-content:center;\"&gt;&lt;img src=\"https://blueberry-assets.oneclick.es/M2_G_12c_7.svg\" width=\"300\"&gt;&lt;/img&gt;&lt;/div&gt;"},{"name":"A2","label":"{{function}}","function":"&lt;div style=\"display:flex; justify-content:center;\"&gt;&lt;img src=\"https://blueberry-assets.oneclick.es/M2_G_12c_8.svg\" width=\"300\"&gt;&lt;/img&gt;&lt;/div&gt;","incorrect":true},{"name":"A3","label":"{{function}}","function":"&lt;div style=\"display:flex; justify-content:center;\"&gt;&lt;img src=\"https://blueberry-assets.oneclick.es/M2_G_12c_9.svg\" width=\"300\"&gt;&lt;/img&gt;&lt;/div&gt;","incorrect":true}],"uniques":true},"algorithm":{"name":"trueFalse","template":"Multiple choice – standard","params":{"countCorrect":1,"countIncorrect":2,"showCheckIcon":false,"columns":3}}}</t>
  </si>
  <si>
    <t>Los caramelos favoritos de Amalia son de fruta y tienen forma de esfera. Indica cuáles son los caramelos favoritos de Amelia.</t>
  </si>
  <si>
    <t>A1=$$IMG=M2-G-12c-10*
A2=$$IMG=M2-G-12c-11
A3=$$IMG=M2-G-12c-12</t>
  </si>
  <si>
    <t>{"id":"M2-G-12c-E-3","stimulus":"&lt;p&gt;Los caramelos favoritos de Amalia son de fruta y tienen forma de esfera. Indica cuáles son los caramelos favoritos de Amelia.&lt;/p&gt;","hint":"&lt;p&gt;La esfera es un cuerpo redondo que no tiene bases.&lt;/p&gt;","feedback":"&lt;p&gt;La esfera es un cuerpo redondo que no tiene bases.&lt;/p&gt;","seed":{"parameters":[],"calculated":[{"name":"A1","label":"{{function}}","function":"&lt;div style=\"display:flex; justify-content:center;\"&gt;&lt;img src=\"https://blueberry-assets.oneclick.es/M2_G_12c_10.svg\" width=\"300\"&gt;&lt;/img&gt;&lt;/div&gt;"},{"name":"A2","label":"{{function}}","function":"&lt;div style=\"display:flex; justify-content:center;\"&gt;&lt;img src=\"https://blueberry-assets.oneclick.es/M2_G_12c_11.svg\" width=\"300\"&gt;&lt;/img&gt;&lt;/div&gt;","incorrect":true},{"name":"A3","label":"{{function}}","function":"&lt;div style=\"display:flex; justify-content:center;\"&gt;&lt;img src=\"https://blueberry-assets.oneclick.es/M2_G_12c_12.svg\" width=\"300\"&gt;&lt;/img&gt;&lt;/div&gt;","incorrect":true}],"uniques":true},"algorithm":{"name":"trueFalse","template":"Multiple choice – standard","params":{"countCorrect":1,"countIncorrect":2,"showCheckIcon":false,"columns":3}}}</t>
  </si>
  <si>
    <t>M2-G-13a</t>
  </si>
  <si>
    <t>Reconoce la formación de cuerpos geométricos a partir de otros por composición y descomposición</t>
  </si>
  <si>
    <t>Selecciona uno de los cuerpos geométricos que componen el astronauta.
IMAGEN M2-G-13a-1
(Se ven 3)</t>
  </si>
  <si>
    <t>Q1= M2-G-13a-2, M2-G-13a-7, M2-G-13a-4
Q2= M2-G-13a-5, M2-G-13a-6, M2-G-13a-3
Q3= M2-G-13a-5, M2-G-13a-6, M2-G-13a-3</t>
  </si>
  <si>
    <t>A1= {{Q1}}*
A2= {{Q2}}
A3= {{Q3}}</t>
  </si>
  <si>
    <t>&lt;p&gt;Algunos cuerpos geométricos son: cilindros, conos, esferas, prismas y pirámides.&lt;/p&gt;</t>
  </si>
  <si>
    <t>{
    "id": "M2-G-13a-I-1",
    "stimulus": "&lt;p&gt;Selecciona uno de los cuerpos geométricos que componen el astronauta.&lt;/p&gt;&lt;div style=\"display:flex; justify-content:center;\"&gt;&lt;img src=\"https://blueberry-assets.oneclick.es/M2_G_13a_1.svg\" width=\"300\"&gt;&lt;/img&gt;&lt;/div&gt;",
    "hint": "&lt;p&gt;Algunos cuerpos geométricos son: cilindros, conos, esferas, prismas y pirámides.&lt;/p&gt;",
    "feedback": "&lt;p&gt;Algunos cuerpos geométricos son: cilindros, conos, esferas, prismas y pirámides.&lt;/p&gt;",
    "seed": {
        "parameters": [
            {
                "name": "Q1",
                "label": null,
                "list": [
                    "M2_G_13a_2.svg",
                    "M2_G_13a_7.svg",
                    "M2_G_13a_4.svg"
                ]
            },
            {
                "name": "Q2",
                "label": null,
                "list": [
                    "M2_G_13a_5.svg",
                    "M2_G_13a_6.svg",
                    "M2_G_13a_3.svg"
                ]
            },
            {
                "name": "Q3",
                "label": null,
                "list": [
                    "M2_G_13a_5.svg",
                    "M2_G_13a_6.svg",
                    "M2_G_13a_3.svg"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</si>
  <si>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Selecciona uno de los cuerpos geométricos que componen el gato.
IMAGEN M2-G-13a-8
(Se ven 3)</t>
  </si>
  <si>
    <r>
      <rPr>
        <rFont val="Calibri"/>
        <color theme="1"/>
        <sz val="12.0"/>
      </rPr>
      <t>Q1= M2-G-13a-4,</t>
    </r>
    <r>
      <rPr>
        <rFont val="Calibri"/>
        <b/>
        <color theme="1"/>
        <sz val="12.0"/>
      </rPr>
      <t xml:space="preserve"> </t>
    </r>
    <r>
      <rPr>
        <rFont val="Calibri"/>
        <color theme="1"/>
        <sz val="12.0"/>
      </rPr>
      <t>M2-G-13a-5, M2-G-13a-6*
Q2= M2-G-13a-2, M2-G-13a-3, M2-G-13a-7
Q3= M2-G-13a-2, M2-G-13a-3, M2-G-13a-7</t>
    </r>
  </si>
  <si>
    <t>{
    "id": "M2-G-13a-I-2",
    "stimulus": "&lt;p&gt;Selecciona uno de los cuerpos geométricos que componen el gato.&lt;/p&gt;&lt;div style=\"display:flex; justify-content:center;\"&gt;&lt;img src=\"https://blueberry-assets.oneclick.es/M2_G_13a_8.svg\" width=\"300\"&gt;&lt;/img&gt;&lt;/div&gt;",
    "hint": "&lt;p&gt;Algunos cuerpos geométricos son: cilindros, conos, esferas, prismas y pirámides.&lt;/p&gt;",
    "feedback": "&lt;p&gt;Algunos cuerpos geométricos son: cilindros, conos, esferas, prismas y pirámides.&lt;/p&gt;",
    "seed": {
        "parameters": [
            {
                "name": "Q1",
                "label": null,
                "list": [
                    "M2_G_13a_4.svg",
                    "M2_G_13a_5.svg",
                    "M2_G_13a_6.svg"
                ]
            },
            {
                "name": "Q2",
                "label": null,
                "list": [
                    "M2_G_13a_2.svg",
                    "M2_G_13a_3.svg",
                    "M2_G_13a_7.svg"
                ]
            },
            {
                "name": "Q3",
                "label": null,
                "list": [
                    "M2_G_13a_2.svg",
                    "M2_G_13a_3.svg",
                    "M2_G_13a_7.svg"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</si>
  <si>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Selecciona uno de los cuerpos geométricos que componen la niña.
IMAGEN M2-G-13a-9
(Se ven 3)</t>
  </si>
  <si>
    <r>
      <rPr>
        <rFont val="Calibri"/>
        <color theme="1"/>
        <sz val="12.0"/>
      </rPr>
      <t>Q1= M2-G-13a-7,</t>
    </r>
    <r>
      <rPr>
        <rFont val="Calibri"/>
        <b/>
        <color theme="1"/>
        <sz val="12.0"/>
      </rPr>
      <t xml:space="preserve"> </t>
    </r>
    <r>
      <rPr>
        <rFont val="Calibri"/>
        <color theme="1"/>
        <sz val="12.0"/>
      </rPr>
      <t>M2-G-13a-5, M2-G-13a-3*
Q2= M2-G-13a-2, M2-G-13a-4, M2-G-13a-6
Q3= M2-G-13a-2, M2-G-13a-4, M2-G-13a-6</t>
    </r>
  </si>
  <si>
    <t>{
    "id": "M2-G-13a-I-3",
    "stimulus": "&lt;p&gt;Selecciona uno de los cuerpos geométricos que componen la niña.&lt;/p&gt;&lt;div style=\"display:flex; justify-content:center;\"&gt;&lt;img src=\"https://blueberry-assets.oneclick.es/M2_G_13a_9.svg\" width=\"300\"&gt;&lt;/img&gt;&lt;/div&gt;",
    "hint": "&lt;p&gt;Algunos cuerpos geométricos son: cilindros, conos, esferas, prismas y pirámides.&lt;/p&gt;",
    "feedback": "&lt;p&gt;Algunos cuerpos geométricos son: cilindros, conos, esferas, prismas y pirámides.&lt;/p&gt;",
    "seed": {
        "parameters": [
            {
                "name": "Q1",
                "label": null,
                "list": [
                    "M2_G_13a_7.svg",
                    "M2_G_13a_5.svg",
                    "M2_G_13a_3.svg"
                ]
            },
            {
                "name": "Q2",
                "label": null,
                "list": [
                    "M2_G_13a_2.svg",
                    "M2_G_13a_4.svg",
                    "M2_G_13a_6.svg"
                ]
            },
            {
                "name": "Q3",
                "label": null,
                "list": [
                    "M2_G_13a_2.svg",
                    "M2_G_13a_4.svg",
                    "M2_G_13a_6.svg"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</si>
  <si>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M2-EyP-1a</t>
  </si>
  <si>
    <t>Construye tablas de datos con la información dada (hasta 4 categorías)</t>
  </si>
  <si>
    <r>
      <rPr>
        <rFont val="Calibri"/>
        <color theme="1"/>
        <sz val="12.0"/>
      </rPr>
      <t xml:space="preserve">Arrastra el número de animales de acuerdo a las imágenes.
</t>
    </r>
    <r>
      <rPr>
        <rFont val="Calibri"/>
        <color theme="1"/>
        <sz val="12.0"/>
      </rPr>
      <t>{{T1}}  {{T2}}  {{T3}}  {{T4}}</t>
    </r>
  </si>
  <si>
    <t>(TABLA)
Imágenes de animales|Números de animales
(imagen oso)                |  {{A1}}
(imagen gato)               |  {{A2}}
(imagen perro)             |  {{A3}}
(imagen conejo)           | {{A4}}</t>
  </si>
  <si>
    <t>T1= '&lt;img src=\"M2-EyP-1a-1\" width=\"100\"&gt;'.repeat({{Q1}}) OSO
T2=  '&lt;img src=\"M2-EyP-1a-2\" width=\"100\"&gt;'.repeat({{Q2}}) GATO
T3= '&lt;img src=\"M2-EyP-1a-3\" width=\"100\"&gt;'.repeat({{Q3}}) PERRO
T4= '&lt;img src=\"M2-EyP-1a-4\" width=\"100\"&gt;'.repeat({{Q4}}) CONEJO
A1= {{Q1}}
A2= {{Q2}}
A3= {{Q3}}
A4= {{Q4}}</t>
  </si>
  <si>
    <t>Cuenta el número de veces que aparece cada animal.</t>
  </si>
  <si>
    <t>&lt;p&gt;Cuenta el número de veces que aparece cada animal.&lt;/p&gt;
A1 =&lt;p&gt;Hay {{Q1}} osos.&lt;/p&gt;
A2 =&lt;p&gt;Hay {{Q2}} gatos.&lt;/p&lt;
A3 =&lt;p&gt;Hay {{Q3}} perros.&lt;/p&gt;
A4 =&lt;p&gt;Hay {{Q4}} conejos.&lt;/p&gt;</t>
  </si>
  <si>
    <t>Estadística y probabilidad</t>
  </si>
  <si>
    <t>{
    "id": "M2-EyP-1a-I-1",
    "stimulus": "&lt;p&gt;Arrastra el número de animales de la izquierda.&lt;/p&gt;",
    "template": "&lt;table style=\"background: none !important; width: 100%;\"&gt;&lt;tr&gt;&lt;td style=\"width: 50%; border: none\"&gt;&lt;/td&gt;&lt;td style=\"width: 25%; text-align: center; background-color: #BDB1FB;\"&gt;&lt;strong&gt;&lt;span style=\"color: rgb(255, 255, 255);\"&gt;Animales&lt;/span&gt;&lt;/strong&gt;&lt;/td&gt;&lt;td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src=\"https://blueberry-assets.oneclick.es/M2_EyP_1a_2.svg\"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src=\"https://blueberry-assets.oneclick.es/M2_EyP_1a_3.svg\"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src=\"https://blueberry-assets.oneclick.es/M2_EyP_1a_4.svg\" width=\"65px\"&gt;&lt;/img&gt;&lt;/div&gt;&lt;/td&gt;&lt;td style=\"text-align: center; vertical-align: middle;\"&gt;{{response}}&lt;/td&gt;&lt;/tr&gt;&lt;/table&gt;",
    "hint": "&lt;p&gt;Cuenta el número de animales.&lt;/p&gt;",
    "feedback": "&lt;p&gt;Hay que contar el número de animales.&lt;/p&gt;",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src=\"https://blueberry-assets.oneclick.es/M2_EyP_1a_1.svg\" width=\"65px\"&gt;&lt;/img&gt;'.repeat({{Q1}})",
                "temp": true
            },
            {
                "name": "T2",
                "label": "{{function}}",
                "function": "'&lt;img src=\"https://blueberry-assets.oneclick.es/M2_EyP_1a_2.svg\" width=\"65px\"&gt;&lt;/img&gt;'.repeat({{Q2}})",
                "temp": true
            },
            {
                "name": "T3",
                "label": "{{function}}",
                "function": "'&lt;img src=\"https://blueberry-assets.oneclick.es/M2_EyP_1a_3.svg\" width=\"65px\"&gt;'.repeat({{Q3}}) ",
                "temp": true
            },
            {
                "name": "T4",
                "label": "{{function}}",
                "function": "'&lt;img src=\"https://blueberry-assets.oneclick.es/M2_EyP_1a_4.svg\" width=\"65px\"&gt;&lt;/img&gt;'.repeat({{Q4}})",
                "temp": true
            },
            {
                "name": "A1",
                "label": "{{Q1}}",
                "function": "{{Q1}}",
                "feedback": "&lt;p&gt;Hay {{Q1}} osos.&lt;/p&gt;"
            },
            {
                "name": "A2",
                "label": "{{Q2}}",
                "function": "{{Q2}}",
                "feedback": "&lt;p&gt;Hay {{Q2}} gatos.&lt;/p&gt;"
            },
            {
                "name": "A3",
                "label": "{{Q3}}",
                "function": "{{Q3}}",
                "feedback": "&lt;p&gt;Hay {{Q3}} perros.&lt;/p&gt;"
            },
            {
                "name": "A4",
                "label": "{{Q4}}",
                "function": "{{Q4}}",
                "feedback": "&lt;p&gt;Hay {{Q4}} conejos.&lt;/p&gt;"
            }
        ],
        "uniques": true
    },
    "algorithm": {
        "name": "calculateOperation",
        "template": "Cloze with drag &amp; drop",
        "params": {
            "keyboard": "NUMERICAL"
        }
    }
}</t>
  </si>
  <si>
    <r>
      <rPr>
        <rFont val="Calibri"/>
        <color theme="1"/>
        <sz val="12.0"/>
      </rPr>
      <t xml:space="preserve">Arrastra el número de frutas de acuerdo a las imágenes.
</t>
    </r>
    <r>
      <rPr>
        <rFont val="Calibri"/>
        <color theme="1"/>
        <sz val="12.0"/>
      </rPr>
      <t>{{T1}}  {{T2}}  {{T3}}  {{T4}}</t>
    </r>
  </si>
  <si>
    <t>(TABLA)
Imágenes de frutas|Números de frutas
(imagen manzana) |  {{A1}}
(imagen fresa)        |  {{A2}}
(imagen arándano)|  {{A3}}
(imagen naranja)    | {{A4}}</t>
  </si>
  <si>
    <t>T1= '&lt;img src=\"M2-EyP-1a-5\" width=\"70\"&gt;'.repeat({{Q1}}) 
T2=  '&lt;img src=\"M2-EyP-1a-6\" width=\"70\"&gt;'.repeat({{Q2}}) 
T3= '&lt;img src=\"M2-EyP-1a-7\" width=\"70\"&gt;'.repeat({{Q3}}) 
T4= '&lt;img src=\"M2-EyP-1a-8\" width=\"70\"&gt;'.repeat({{Q4}}) 
A1= {{Q1}}
A2= {{Q2}}
A3= {{Q3}}
A4= {{Q4}}</t>
  </si>
  <si>
    <t>Cuenta el número de veces que aparece cada fruta.</t>
  </si>
  <si>
    <t>&lt;p&gt;Cuenta el número de veces que aparece cada fruta.&lt;/p&gt;
A1 =&lt;p&gt;Hay {{Q1}} manzanas.&lt;/p&gt;
A2 =&lt;p&gt;Hay {{Q2}} fresas.&lt;/p&lt;
A3 =&lt;p&gt;Hay {{Q3}} arándanos.&lt;/p&gt;
A4 =&lt;p&gt;Hay {{Q4}} naranjas.&lt;/p&gt;</t>
  </si>
  <si>
    <t>{
    "id": "M2-EyP-1a-I-2",
    "stimulus": "&lt;p&gt;Arrastra el número de frutas de la izquierda.&lt;/p&gt;",
    "template": "&lt;table style=\"background: none !important; width: 100%;\"&gt;&lt;tr&gt;&lt;td style=\"width: 50%; border: none\"&gt;&lt;/td&gt;&lt;td style=\"width: 25%; text-align: center; background-color: #BDB1FB;\"&gt;&lt;strong&gt;&lt;span style=\"color: rgb(255, 255, 255);\"&gt;Frutas&lt;/span&gt;&lt;/strong&gt;&lt;/td&gt;&lt;td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src=\"https://blueberry-assets.oneclick.es/M2_EyP_1a_5.svg\"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src=\"https://blueberry-assets.oneclick.es/M2_EyP_1a_6.svg\"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src=\"https://blueberry-assets.oneclick.es/M2_EyP_1a_7.svg\"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src=\"https://blueberry-assets.oneclick.es/M2_EyP_1a_8.svg\" width=\"65px\"&gt;&lt;/img&gt;&lt;/div&gt;&lt;/td&gt;&lt;td style=\"text-align: center; vertical-align: middle;\"&gt;{{response}}&lt;/td&gt;&lt;/tr&gt;&lt;/table&gt;",
    "hint": "&lt;p&gt;Cuenta el número de frutas.&lt;/p&gt;",
    "feedback": "&lt;p&gt;Hay que contar el número de frutas.&lt;/p&gt;",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src=\"https://blueberry-assets.oneclick.es/M2_EyP_1a_5.svg\" width=\"65px\"&gt;&lt;/img&gt;'.repeat({{Q1}})",
                "temp": true
            },
            {
                "name": "T2",
                "label": "{{function}}",
                "function": "'&lt;img src=\"https://blueberry-assets.oneclick.es/M2_EyP_1a_6.svg\" width=\"65px\"&gt;&lt;/img&gt;'.repeat({{Q2}})",
                "temp": true
            },
            {
                "name": "T3",
                "label": "{{function}}",
                "function": "'&lt;img src=\"https://blueberry-assets.oneclick.es/M2_EyP_1a_7.svg\" width=\"65px\"&gt;'.repeat({{Q3}}) ",
                "temp": true
            },
            {
                "name": "T4",
                "label": "{{function}}",
                "function": "'&lt;img src=\"https://blueberry-assets.oneclick.es/M2_EyP_1a_8.svg\" width=\"65px\"&gt;&lt;/img&gt;'.repeat({{Q4}})",
                "temp": true
            },
            {
                "name": "A1",
                "label": "{{Q1}}",
                "function": "{{Q1}}",
                "feedback": "&lt;p&gt;Hay {{Q1}} manzanas.&lt;/p&gt;"
            },
            {
                "name": "A2",
                "label": "{{Q2}}",
                "function": "{{Q2}}",
                "feedback": "&lt;p&gt;Hay {{Q2}} fresas.&lt;/p&gt;"
            },
            {
                "name": "A3",
                "label": "{{Q3}}",
                "function": "{{Q3}}",
                "feedback": "&lt;p&gt;Hay {{Q3}} arándanos.&lt;/p&gt;"
            },
            {
                "name": "A4",
                "label": "{{Q4}}",
                "function": "{{Q4}}",
                "feedback": "&lt;p&gt;Hay {{Q4}} naranjas.&lt;/p&gt;"
            }
        ],
        "uniques": true
    },
    "algorithm": {
        "name": "calculateOperation",
        "template": "Cloze with drag &amp; drop",
        "params": {
            "keyboard": "NUMERICAL"
        }
    }
}</t>
  </si>
  <si>
    <r>
      <rPr>
        <rFont val="Calibri"/>
        <color theme="1"/>
        <sz val="12.0"/>
      </rPr>
      <t xml:space="preserve">Arrastra el número de juguetes de acuerdo a las imágenes.
</t>
    </r>
    <r>
      <rPr>
        <rFont val="Calibri"/>
        <color theme="1"/>
        <sz val="12.0"/>
      </rPr>
      <t>{{T1}}  {{T2}}  {{T3}}  {{T4}}</t>
    </r>
  </si>
  <si>
    <t>(TABLA)
Imágenes de juguetes|Números de juguetes
(imagen coche de juguete)          |  {{A1}}
(imagen muñeca)       |  {{A2}}
(imagen canica)          |  {{A3}}
(imagen bloque)         | {{A4}}</t>
  </si>
  <si>
    <t>T1= '&lt;img src=\"M2-EyP-1a-9\" width=\"80\"&gt;'.repeat({{Q1}}) 
T2=  '&lt;img src=\"M2-EyP-1a-10\" width=\"80\"&gt;'.repeat({{Q2}}) 
T3= '&lt;img src=\"M2-EyP-1a-11\" width=\"80\"&gt;'.repeat({{Q3}}) 
T4= '&lt;img src=\"M2-EyP-1a-12\" width=\"80\"&gt;'.repeat({{Q4}}) 
A1= {{Q1}}
A2= {{Q2}}
A3= {{Q3}}
A4= {{Q4}}</t>
  </si>
  <si>
    <t>Cuenta el número de veces que aparece cada juguete.</t>
  </si>
  <si>
    <t>&lt;p&gt;Cuenta el número de veces que aparece cada juguete.&lt;/p&gt;
A1 =&lt;p&gt;Hay {{Q1}} coches.&lt;/p&gt;
A2 =&lt;p&gt;Hay {{Q2}} muñecas.&lt;/p&lt;
A3 =&lt;p&gt;Hay {{Q3}} canicas.&lt;/p&gt;
A4 =&lt;p&gt;Hay {{Q4}} bloques.&lt;/p&gt;</t>
  </si>
  <si>
    <t>{
    "id": "M2-EyP-1a-I-3",
    "stimulus": "&lt;p&gt;Arrastra el número de juguetes de la izquierda.&lt;/p&gt;",
    "template": "&lt;table style=\"background: none !important; width: 100%;\"&gt;&lt;tr&gt;&lt;td style=\"width: 50%; border: none\"&gt;&lt;/td&gt;&lt;td style=\"width: 25%; text-align: center; background-color: #BDB1FB;\"&gt;&lt;strong&gt;&lt;span style=\"color: rgb(255, 255, 255);\"&gt;Juguetes&lt;/span&gt;&lt;/strong&gt;&lt;/td&gt;&lt;td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src=\"https://blueberry-assets.oneclick.es/M2_EyP_1a_9.svg\"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src=\"https://blueberry-assets.oneclick.es/M2_EyP_1a_10.svg\"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src=\"https://blueberry-assets.oneclick.es/M2_EyP_1a_11.svg\"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src=\"https://blueberry-assets.oneclick.es/M2_EyP_1a_12.svg\" width=\"65px\"&gt;&lt;/img&gt;&lt;/div&gt;&lt;/td&gt;&lt;td style=\"text-align: center; vertical-align: middle;\"&gt;{{response}}&lt;/td&gt;&lt;/tr&gt;&lt;/table&gt;",
    "hint": "&lt;p&gt;Cuenta el número de juguetes.&lt;/p&gt;",
    "feedback": "&lt;p&gt;Hay que contar el número de juguetes.&lt;/p&gt;",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src=\"https://blueberry-assets.oneclick.es/M2_EyP_1a_9.svg\" width=\"65px\"&gt;&lt;/img&gt;'.repeat({{Q1}})",
                "temp": true
            },
            {
                "name": "T2",
                "label": "{{function}}",
                "function": "'&lt;img src=\"https://blueberry-assets.oneclick.es/M2_EyP_1a_10.svg\" width=\"65px\"&gt;&lt;/img&gt;'.repeat({{Q2}})",
                "temp": true
            },
            {
                "name": "T3",
                "label": "{{function}}",
                "function": "'&lt;img src=\"https://blueberry-assets.oneclick.es/M2_EyP_1a_11.svg\" width=\"65px\"&gt;'.repeat({{Q3}}) ",
                "temp": true
            },
            {
                "name": "T4",
                "label": "{{function}}",
                "function": "'&lt;img src=\"https://blueberry-assets.oneclick.es/M2_EyP_1a_12.svg\" width=\"65px\"&gt;&lt;/img&gt;'.repeat({{Q4}})",
                "temp": true
            },
            {
                "name": "A1",
                "label": "{{Q1}}",
                "function": "{{Q1}}",
                "feedback": "&lt;p&gt;Hay {{Q1}} coches.&lt;/p&gt;"
            },
            {
                "name": "A2",
                "label": "{{Q2}}",
                "function": "{{Q2}}",
                "feedback": "&lt;p&gt;Hay {{Q2}} muñecas.&lt;/p&gt;"
            },
            {
                "name": "A3",
                "label": "{{Q3}}",
                "function": "{{Q3}}",
                "feedback": "&lt;p&gt;Hay {{Q3}} canicas.&lt;/p&gt;"
            },
            {
                "name": "A4",
                "label": "{{Q4}}",
                "function": "{{Q4}}",
                "feedback": "&lt;p&gt;Hay {{Q4}} bloques.&lt;/p&gt;"
            }
        ],
        "uniques": true
    },
    "algorithm": {
        "name": "calculateOperation",
        "template": "Cloze with drag &amp; drop",
        "params": {
            "keyboard": "NUMERICAL"
        }
    }
}</t>
  </si>
  <si>
    <r>
      <rPr>
        <rFont val="Calibri"/>
        <color theme="1"/>
        <sz val="12.0"/>
      </rPr>
      <t xml:space="preserve">Completa la tabla de acuerdo a las cantidades de vehículos.
</t>
    </r>
    <r>
      <rPr>
        <rFont val="Calibri"/>
        <color theme="1"/>
        <sz val="12.0"/>
      </rPr>
      <t>{{T1}}  {{T2}}  {{T3}}</t>
    </r>
  </si>
  <si>
    <t>(Tabla de datos) 
Imágenes de vehículos | Número de vehículos
(imagen autobus)          |     {{A1}}
(imagen avión)               |     {{A2}}
(imagen tren)                 |     {{A3}}</t>
  </si>
  <si>
    <t>Q1= Min = 2; Max = 6; Step = 1
Q2= Min = 2; Max = 6; Step = 1
Q3= Min = 2; Max = 6; Step = 1</t>
  </si>
  <si>
    <t>T1= '&lt;img src=\"M2-EyP-1a-13\" width=\"100\"&gt;'.repeat({{Q1}})
T2=  '&lt;img src=\"M2-EyP-1a-14\" width=\"100\"&gt;'.repeat({{Q2}})
T3= '&lt;img src=\"M2-EyP-1a-15\" width=\"100\"&gt;'.repeat({{Q3}})
A1= {{Q1}}
A2= {{Q2}}
A3= {{Q3}}</t>
  </si>
  <si>
    <t>Cuenta el número de veces que aparece cada vehículo.</t>
  </si>
  <si>
    <t>&lt;p&gt;Cuenta el número de veces que aparece cada vehículo.&lt;/p&gt;
A1 =&lt;p&gt;Hay {{Q1}} autobuses.&lt;/p&gt;
A2 =&lt;p&gt;Hay {{Q2}} aviones.&lt;/p&lt;
A3 =&lt;p&gt;Hay {{Q3}} trenes.&lt;/p&gt;</t>
  </si>
  <si>
    <t>{
    "id": "M2-EyP-1a-E-1",
    "stimulus": "&lt;p&gt;Completa la tabla con el número de vehículos.&lt;/p&gt;",
    "template": "&lt;table style=\"background: none !important; width: 100%;\"&gt;&lt;tr&gt;&lt;td style=\"width: 50%; border: none\"&gt;&lt;/td&gt;&lt;td style=\"width: 25%; text-align: center; background-color: #BDB1FB;\"&gt;&lt;strong&gt;&lt;span style=\"color: rgb(255, 255, 255);\"&gt;Vehículos&lt;/span&gt;&lt;/strong&gt;&lt;/td&gt;&lt;td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src=\"https://blueberry-assets.oneclick.es/M2_EyP_1a_13.svg\"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src=\"https://blueberry-assets.oneclick.es/M2_EyP_1a_14.svg\"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src=\"https://blueberry-assets.oneclick.es/M2_EyP_1a_15.svg\" width=\"65px\"&gt;&lt;/img&gt;&lt;/div&gt;&lt;/td&gt;&lt;td style=\"text-align: center; vertical-align: middle;\"&gt;{{response}}&lt;/td&gt;&lt;/tr&gt;&lt;/table&gt;",
    "hint": "&lt;p&gt;Cuenta el número de vehículos.&lt;/p&gt;",
    "feedback": "&lt;p&gt;Hay que contar el número de vehículos.&lt;/p&gt;",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src=\"https://blueberry-assets.oneclick.es/M2_EyP_1a_13.svg\" width=\"65px\"&gt;&lt;/img&gt;'.repeat({{Q1}})",
                "temp": true
            },
            {
                "name": "T2",
                "label": "{{function}}",
                "function": "'&lt;img src=\"https://blueberry-assets.oneclick.es/M2_EyP_1a_14.svg\" width=\"65px\"&gt;&lt;/img&gt;'.repeat({{Q2}})",
                "temp": true
            },
            {
                "name": "T3",
                "label": "{{function}}",
                "function": "'&lt;img src=\"https://blueberry-assets.oneclick.es/M2_EyP_1a_15.svg\" width=\"65px\"&gt;'.repeat({{Q3}}) ",
                "temp": true
            },
            {
                "name": "A1",
                "label": "{{Q1}}",
                "function": "{{Q1}}",
                "feedback": "&lt;p&gt;Hay {{Q1}} autobuses.&lt;/p&gt;"
            },
            {
                "name": "A2",
                "label": "{{Q2}}",
                "function": "{{Q2}}",
                "feedback": "&lt;p&gt;Hay {{Q2}} aviones.&lt;/p&gt;"
            },
            {
                "name": "A3",
                "label": "{{Q3}}",
                "function": "{{Q3}}",
                "feedback": "&lt;p&gt;Hay {{Q3}} trenes.&lt;/p&gt;"
            }
        ],
        "uniques": false
    },
    "algorithm": {
        "name": "calculateOperation",
        "params": {
            "method": "equivLiteral",
            "keyboard": "NUMERICAL"
        }
    }
}</t>
  </si>
  <si>
    <r>
      <rPr>
        <rFont val="Calibri"/>
        <color theme="1"/>
        <sz val="12.0"/>
      </rPr>
      <t xml:space="preserve">Completa la tabla de acuerdo a las cantidades de materiales de clase.
</t>
    </r>
    <r>
      <rPr>
        <rFont val="Calibri"/>
        <color theme="1"/>
        <sz val="12.0"/>
      </rPr>
      <t>{{T1}}  {{T2}}  {{T3}}</t>
    </r>
  </si>
  <si>
    <t>(Tabla de datos)
Imágenes de útiles           | Número de materiales
(imagen regla)                    | {{A1}}
(imagen lápiz)                     | {{A2}} 
(imagen goma de borrar) | {{A3}}</t>
  </si>
  <si>
    <t>"T1= '&lt;img src=\"M2-EyP-1a-16\" width=\"100\"&gt;'.repeat({{Q1}}) 
T2=  '&lt;img src=\"M2-EyP-1a-17\" width=\"100\"&gt;'.repeat({{Q2}}) 
T3= '&lt;img src=\"M2-EyP-1a-18\" width=\"100\"&gt;'.repeat({{Q3}})
A1= {{Q1}}
A2= {{Q2}}
A3= {{Q3}}</t>
  </si>
  <si>
    <t>Cuenta el número de veces que aparece cada material.</t>
  </si>
  <si>
    <t>&lt;p&gt;Cuenta el número de veces que aparece cada útil.&lt;/p&gt;
A1 =&lt;p&gt;Hay {{Q1}} reglas.&lt;/p&gt;
A2 =&lt;p&gt;Hay {{Q2}} lápices.&lt;/p&lt;
A3 =&lt;p&gt;Hay {{Q3}} gomas de borrar.&lt;/p&gt;</t>
  </si>
  <si>
    <t>{
    "id": "M2-EyP-1a-E-2",
    "stimulus": "&lt;p&gt;Completa la tabla con el número de materiales de clase.&lt;/p&gt;",
    "template": "&lt;table style=\"background: none !important; width: 100%;\"&gt;&lt;tr&gt;&lt;td style=\"width: 50%; border: none\"&gt;&lt;/td&gt;&lt;td style=\"width: 25%; text-align: center; background-color: #BDB1FB;\"&gt;&lt;strong&gt;&lt;span style=\"color: rgb(255, 255, 255);\"&gt;Objetos&lt;/span&gt;&lt;/strong&gt;&lt;/td&gt;&lt;td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src=\"https://blueberry-assets.oneclick.es/M2_EyP_1a_16.svg\"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src=\"https://blueberry-assets.oneclick.es/M2_EyP_1a_17.svg\"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src=\"https://blueberry-assets.oneclick.es/M2_EyP_1a_18.svg\" width=\"65px\"&gt;&lt;/img&gt;&lt;/div&gt;&lt;/td&gt;&lt;td style=\"text-align: center; vertical-align: middle;\"&gt;{{response}}&lt;/td&gt;&lt;/tr&gt;&lt;/table&gt;",
    "hint": "&lt;p&gt;Cuenta el número de objetos.&lt;/p&gt;",
    "feedback": "&lt;p&gt;Hay que contar el número de objetos.&lt;/p&gt;",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src=\"https://blueberry-assets.oneclick.es/M2_EyP_1a_16.svg\" width=\"65px\"&gt;&lt;/img&gt;'.repeat({{Q1}})",
                "temp": true
            },
            {
                "name": "T2",
                "label": "{{function}}",
                "function": "'&lt;img src=\"https://blueberry-assets.oneclick.es/M2_EyP_1a_17.svg\" width=\"65px\"&gt;&lt;/img&gt;'.repeat({{Q2}})",
                "temp": true
            },
            {
                "name": "T3",
                "label": "{{function}}",
                "function": "'&lt;img src=\"https://blueberry-assets.oneclick.es/M2_EyP_1a_18.svg\" width=\"65px\"&gt;'.repeat({{Q3}}) ",
                "temp": true
            },
            {
                "name": "A1",
                "label": "{{Q1}}",
                "function": "{{Q1}}",
                "feedback": "&lt;p&gt;Hay {{Q1}} reglas.&lt;/p&gt;"
            },
            {
                "name": "A2",
                "label": "{{Q2}}",
                "function": "{{Q2}}",
                "feedback": "&lt;p&gt;Hay {{Q2}} lápices.&lt;/p&gt;"
            },
            {
                "name": "A3",
                "label": "{{Q3}}",
                "function": "{{Q3}}",
                "feedback": "&lt;p&gt;Hay {{Q3}} gomas de borrar.&lt;/p&gt;"
            }
        ],
        "uniques": false
    },
    "algorithm": {
        "name": "calculateOperation",
        "params": {
            "method": "equivLiteral",
            "keyboard": "NUMERICAL"
        }
    }
}</t>
  </si>
  <si>
    <r>
      <rPr>
        <rFont val="Calibri"/>
        <color theme="1"/>
        <sz val="12.0"/>
      </rPr>
      <t xml:space="preserve">Completa la tabla de acuerdo a las cantidades de prendas.
</t>
    </r>
    <r>
      <rPr>
        <rFont val="Calibri"/>
        <color theme="1"/>
        <sz val="12.0"/>
      </rPr>
      <t>{{T1}}  {{T2}}  {{T3}}</t>
    </r>
  </si>
  <si>
    <t>(Tabla de datos) 
Imágenes de prendas | Número de prendas
(imagen camisa)          |   {{A1}}
(imagen zapato)        |   {{A2}}
(imagen gorra)            |   {{A3}}</t>
  </si>
  <si>
    <t>T1= '&lt;img src=\"M2-EyP-1a-19\" width=\"100\"&gt;'.repeat({{Q1}}) 
T2=  '&lt;img src=\"M2-EyP-1a-20\" width=\"100\"&gt;'.repeat({{Q2}}) 
T3= '&lt;img src=\"M2-EyP-1a-21\" width=\"100\"&gt;'.repeat({{Q3}}) 
A1= {{Q1}}
A2= {{Q2}}
A3= {{Q3}}</t>
  </si>
  <si>
    <t>Cuenta el número de veces que aparece cada prenda.</t>
  </si>
  <si>
    <t>&lt;p&gt;Cuenta el número de veces que aparece cada prenda.&lt;/p&gt;
A1 =&lt;p&gt;Hay {{Q1}} camisas.&lt;/p&gt;
A2 =&lt;p&gt;Hay {{Q2}} zapatos.&lt;/p&lt;
A3 =&lt;p&gt;Hay {{Q3}} gorras.&lt;/p&gt;</t>
  </si>
  <si>
    <t>{
    "id": "M2-EyP-1a-E-3",
    "stimulus": "&lt;p&gt;Completa la tabla con el número de prendas de ropa.&lt;/p&gt;",
    "template": "&lt;table style=\"background: none !important; width: 100%;\"&gt;&lt;tr&gt;&lt;td style=\"width: 50%; border: none\"&gt;&lt;/td&gt;&lt;td style=\"width: 25%; text-align: center; background-color: #BDB1FB;\"&gt;&lt;strong&gt;&lt;span style=\"color: rgb(255, 255, 255);\"&gt;Prendas&lt;/span&gt;&lt;/strong&gt;&lt;/td&gt;&lt;td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src=\"https://blueberry-assets.oneclick.es/M2_EyP_1a_19.svg\"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src=\"https://blueberry-assets.oneclick.es/M2_EyP_1a_20.svg\"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src=\"https://blueberry-assets.oneclick.es/M2_EyP_1a_21.svg\" width=\"65px\"&gt;&lt;/img&gt;&lt;/div&gt;&lt;/td&gt;&lt;td style=\"text-align: center; vertical-align: middle;\"&gt;{{response}}&lt;/td&gt;&lt;/tr&gt;&lt;/table&gt;",
    "hint": "&lt;p&gt;Cuenta el número de prendas de ropa.&lt;/p&gt;",
    "feedback": "&lt;p&gt;Hay que contar el prendas de ropa.&lt;/p&gt;",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src=\"https://blueberry-assets.oneclick.es/M2_EyP_1a_19.svg\" width=\"65px\"&gt;&lt;/img&gt;'.repeat({{Q1}})",
                "temp": true
            },
            {
                "name": "T2",
                "label": "{{function}}",
                "function": "'&lt;img src=\"https://blueberry-assets.oneclick.es/M2_EyP_1a_20.svg\" width=\"65px\"&gt;&lt;/img&gt;'.repeat({{Q2}})",
                "temp": true
            },
            {
                "name": "T3",
                "label": "{{function}}",
                "function": "'&lt;img src=\"https://blueberry-assets.oneclick.es/M2_EyP_1a_21.svg\" width=\"65px\"&gt;'.repeat({{Q3}}) ",
                "temp": true
            },
            {
                "name": "A1",
                "label": "{{Q1}}",
                "function": "{{Q1}}",
                "feedback": "&lt;p&gt;Hay {{Q1}} camisas.&lt;/p&gt;"
            },
            {
                "name": "A2",
                "label": "{{Q2}}",
                "function": "{{Q2}}",
                "feedback": "&lt;p&gt;Hay {{Q2}} zapatos.&lt;/p&gt;"
            },
            {
                "name": "A3",
                "label": "{{Q3}}",
                "function": "{{Q3}}",
                "feedback": "&lt;p&gt;Hay {{Q3}} gorras.&lt;/p&gt;"
            }
        ],
        "uniques": false
    },
    "algorithm": {
        "name": "calculateOperation",
        "params": {
            "method": "equivLiteral",
            "keyboard": "NUMERICAL"
        }
    }
}</t>
  </si>
  <si>
    <t>M2-EyP-1b</t>
  </si>
  <si>
    <t>Responde a preguntas sobre la información de una tabla de datos</t>
  </si>
  <si>
    <r>
      <rPr>
        <rFont val="Calibri"/>
        <color theme="1"/>
        <sz val="12.0"/>
      </rPr>
      <t xml:space="preserve">Cuenta el número de veces que aparece cada vehículo.
</t>
    </r>
    <r>
      <rPr>
        <rFont val="Calibri"/>
        <color theme="1"/>
        <sz val="12.0"/>
      </rPr>
      <t>Observa en la tabla el número de vehículos que hay de cada tipo.</t>
    </r>
  </si>
  <si>
    <t>Q1= Min = 2; Max = 6; Step = 1
Q2= Min = 2; Max = 6; Step = 1
Q3= Min = 2; Max = 6; Step = 1
Q4= Min = 2; Max = 6; Step = 1
Q5= Min = 2; Max = 6; Step = 1</t>
  </si>
  <si>
    <t>T1= '&lt;img src=\"M2-EyP-1b-1\" width=\"100\"&gt;'.repeat({{Q1}})
T2=  '&lt;img src=\"M2-EyP-1b-2\" width=\"100\"&gt;'.repeat({{Q2}})
T3= '&lt;img src=\"M2-EyP-1b-3\" width=\"100\"&gt;'.repeat({{Q3}})</t>
  </si>
  <si>
    <r>
      <rPr>
        <rFont val="Calibri"/>
        <color theme="1"/>
        <sz val="12.0"/>
      </rPr>
      <t xml:space="preserve">Cuenta el número de veces que aparece cada vehículo.
</t>
    </r>
    <r>
      <rPr>
        <rFont val="Calibri"/>
        <color theme="1"/>
        <sz val="12.0"/>
      </rPr>
      <t>Observa en la tabla el número de vehículos que hay de cada tipo.</t>
    </r>
  </si>
  <si>
    <r>
      <rPr>
        <rFont val="Calibri"/>
        <color theme="1"/>
        <sz val="12.0"/>
      </rPr>
      <t xml:space="preserve">&lt;p&gt;Cuenta el número de veces que aparece cada vehículo.&lt;/p&gt;
</t>
    </r>
    <r>
      <rPr>
        <rFont val="Calibri"/>
        <color theme="1"/>
        <sz val="12.0"/>
      </rPr>
      <t>Observa en la tabla el número de vehículos que hay de cada tipo.</t>
    </r>
    <r>
      <rPr>
        <rFont val="Calibri"/>
        <color theme="1"/>
        <sz val="12.0"/>
      </rPr>
      <t xml:space="preserve">
A1 =&lt;p&gt;Hay {{Q1}} autobuses.&lt;/p&gt;
A2 =&lt;p&gt;Hay {{Q2}} coches.&lt;/p&lt;
A3 =&lt;p&gt;Hay {{Q3}} bicicletas.&lt;/p&gt;</t>
    </r>
  </si>
  <si>
    <t>{"id":"M2-EyP-1b-I-1","stimulus":"&lt;p&gt;Observa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255);\"&gt;Vehículos&lt;/span&gt;&lt;/strong&gt;&lt;/td&gt;&lt;td style=\"width: 32.0717%; text-align: center; background-color: #BDB1FB;\"&gt;&lt;strong&gt;&lt;span style=\"color: rgb(255, 255, 255);\"&gt;Número de vehículos&lt;/span&gt;&lt;/strong&gt;&lt;/td&gt;&lt;/tr&gt;&lt;tr&gt;&lt;td style=\"width: 67.6789%; text-align: center; \"&gt;&lt;div style=\"display:flex; justify-content:center; vertical-align: middle;\"&gt;&lt;img src=\"https://blueberry-assets.oneclick.es/M2_EyP_1b_1.svg\" width=\"100\"&gt;&lt;/img&gt;&lt;/div&gt;&lt;/td&gt;&lt;td style=\"width: 32.0717%; text-align: center; vertical-align: middle;\"&gt;{{Q1}}&lt;/td&gt;&lt;/tr&gt;&lt;tr&gt;&lt;td style=\"width: 67.6789%; text-align: center; vertical-align: middle;\"&gt;&lt;div style=\"display:flex; justify-content:center;\"&gt;&lt;img src=\"https://blueberry-assets.oneclick.es/M2_EyP_1b_2.svg\" width=\"100\"&gt;&lt;/img&gt;&lt;/div&gt;&lt;/td&gt;&lt;td style=\"width: 32.0717%; text-align: center; vertical-align: middle;\"&gt;{{Q2}}&lt;/td&gt;&lt;/tr&gt;&lt;tr&gt;&lt;td style=\"width: 67.6789%; text-align: center; \"&gt;&lt;div style=\"display:flex; justify-content:center;\"&gt;&lt;img src=\"https://blueberry-assets.oneclick.es/M2_EyP_1b_3.svg\" width=\"100\"&gt;&lt;/img&gt;&lt;/div&gt;&lt;/td&gt;&lt;td style=\"width: 32.0717%; text-align: center; vertical-align: middle;\"&gt;{{Q3}}&lt;/td&gt;&lt;/tr&gt;&lt;/tbody&gt;&lt;/table&gt;","hint":"&lt;p&gt;Observa en la tabla el número de vehículos que hay de cada tipo.&lt;/p&gt;","feedback":"&lt;p&gt;Observa en la tabla el número de vehículos que hay de cada tipo.&lt;/p&gt;","seed":{"parameters":[{"name":"Q1","label":null,"list":[2,3,4,5,6]},{"name":"Q2","label":null,"list":[2,3,4,5,6]},{"name":"Q3","label":null,"list":[2,3,4,5,6]},{"name":"Q4","label":null,"list":[2,3,4,5,6]},{"name":"Q5","label":null,"list":[2,3,4,5,6]}],"calculated":[{"name":"A1","label":"{{function}}","function":"Hay {{Q1}} autobuses."},{"name":"A2","label":"{{function}}","function":"Hay {{Q2}} coches."},{"name":"A3","label":"{{function}}","function":"Hay {{Q3}} bicicletas."},{"name":"A4","label":"{{function}}","function":"Hay {{Q4}} autobuses.","feedback":"Hay {{Q1}} autobuses.","incorrect":true},{"name":"A5","label":"{{function}}","function":"Hay {{Q5}} coches.","feedback":"Hay {{Q2}} coches.","incorrect":true},{"name":"A6","label":"{{function}}","function":"Hay {{Q2}} bicicletas.","feedback":"Hay {{Q3}} bicicletas.","incorrect":true}],"uniques":true},"algorithm":{"name":"trueFalse","template":"Multiple choice – standard","params":{"countCorrect":1,"countIncorrect":2,"showCheckIcon":false,"columns":3}}}</t>
  </si>
  <si>
    <t>Observa esta tabla y selecciona la opción correcta.
{{T1}}  {{T2}}  {{T3}}
(Tabla de datos)
Imágenes de recipientes   | Números
(imagen botella) |{{Q1}}
(imagen vaso)                    |{{Q2}}
(imagen jarra)                    |{{Q3}}
Hay {{Q1}} botellas. *
Hay {{Q2}} vasos. *
Hay {{Q3}} jarras. *
Hay {{Q4}} vasos.
Hay {{Q5}} botellas.
Hay {{Q2}} jarras.
(Se ven 3)</t>
  </si>
  <si>
    <t>Q1= Min = 2; Max = 7; Step = 1
Q2= Min = 2; Max = 7; Step = 1
Q3= Min = 2; Max = 7; Step = 1
Q4= Min = 2; Max = 7; Step = 1
Q5= Min = 2; Max = 7; Step = 1</t>
  </si>
  <si>
    <t xml:space="preserve">T1= '&lt;img src=\"M2-EyP-1b-4\" width=\"100\"&gt;'.repeat({{Q1}})
T2=  '&lt;img src=\"M2-EyP-1b-5\" width=\"100\"&gt;'.repeat({{Q2}})
T3= '&lt;img src=\"M2-EyP-1b-6\" width=\"100\"&gt;'.repeat({{Q3}})
</t>
  </si>
  <si>
    <t>Cuenta el número de veces que aparece cada recipiente.</t>
  </si>
  <si>
    <t>&lt;p&gt;Cuenta el número de veces que aparece cada recipiente.&lt;/p&gt;
A1 =&lt;p&gt;Hay {{Q1}} botellas.&lt;/p&gt;
A2 =&lt;p&gt;Hay {{Q2}} vasos.&lt;/p&lt;
A3 =&lt;p&gt;Hay {{Q3}} jarras.&lt;/p&gt;</t>
  </si>
  <si>
    <t>{"id":"M2-EyP-1b-I-2","stimulus":"&lt;p&gt;Observa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255);\"&gt;Recipientes&lt;/span&gt;&lt;/strong&gt;&lt;/td&gt;&lt;td style=\"width: 32.0717%; text-align: center; background-color: #BDB1FB;\"&gt;&lt;strong&gt;&lt;span style=\"color: rgb(255, 255, 255);\"&gt;Número de recipientes&lt;/span&gt;&lt;/strong&gt;&lt;/td&gt;&lt;/tr&gt;&lt;tr&gt;&lt;td style=\"width: 67.6789%; text-align: center; \"&gt;&lt;div style=\"display:flex; justify-content:center; vertical-align: middle;\"&gt;&lt;img src=\"https://blueberry-assets.oneclick.es/M2_EyP_1b_4.svg\" width=\"100\"&gt;&lt;/img&gt;&lt;/div&gt;&lt;/td&gt;&lt;td style=\"width: 32.0717%; text-align: center; vertical-align: middle;\"&gt;{{Q1}}&lt;/td&gt;&lt;/tr&gt;&lt;tr&gt;&lt;td style=\"width: 67.6789%; text-align: center; vertical-align: middle;\"&gt;&lt;div style=\"display:flex; justify-content:center;\"&gt;&lt;img src=\"https://blueberry-assets.oneclick.es/M2_EyP_1b_5.svg\" width=\"100\"&gt;&lt;/img&gt;&lt;/div&gt;&lt;/td&gt;&lt;td style=\"width: 32.0717%; text-align: center; vertical-align: middle;\"&gt;{{Q2}}&lt;/td&gt;&lt;/tr&gt;&lt;tr&gt;&lt;td style=\"width: 67.6789%; text-align: center; \"&gt;&lt;div style=\"display:flex; justify-content:center;\"&gt;&lt;img src=\"https://blueberry-assets.oneclick.es/M2_EyP_1b_6.svg\" width=\"100\"&gt;&lt;/img&gt;&lt;/div&gt;&lt;/td&gt;&lt;td style=\"width: 32.0717%; text-align: center; vertical-align: middle;\"&gt;{{Q3}}&lt;/td&gt;&lt;/tr&gt;&lt;/tbody&gt;&lt;/table&gt;","hint":"&lt;p&gt;Observa en la tabla el número de recipientes que hay de cada tipo.&lt;/p&gt;","feedback":"&lt;p&gt;Observa en la tabla el número de recipientes que hay de cada tipo.&lt;/p&gt;","seed":{"parameters":[{"name":"Q1","label":null,"list":[2,3,4,5,6]},{"name":"Q2","label":null,"list":[2,3,4,5,6,7]},{"name":"Q3","label":null,"list":[2,3,4,5,6,7]},{"name":"Q4","label":null,"list":[2,3,4,5,6,7]},{"name":"Q5","label":null,"list":[2,3,4,5,6,7]}],"calculated":[{"name":"A1","label":"{{function}}","function":"Hay {{Q1}} botellas."},{"name":"A2","label":"{{function}}","function":"Hay {{Q2}} vasos."},{"name":"A3","label":"{{function}}","function":"Hay {{Q3}} jarras."},{"name":"A4","label":"{{function}}","function":"Hay {{Q4}} vasos.","feedback":"&lt;p&gt;Hay {{Q2}} vasos.","incorrect":true},{"name":"A5","label":"{{function}}","function":"Hay {{Q5}} botellas.","feedback":"&lt;p&gt;Hay {{Q1}} botellas","incorrect":true},{"name":"A6","label":"{{function}}","function":"Hay {{Q2}} jarras.","incorrect":true,"feedback":"&lt;p&gt;Hay {{Q3}} jarras."}],"uniques":true},"algorithm":{"name":"trueFalse","template":"Multiple choice – standard","params":{"countCorrect":1,"countIncorrect":2,"showCheckIcon":false,"columns":3}}}</t>
  </si>
  <si>
    <t>Observa esta tabla y selecciona la opción correcta.
{{T1}}  {{T2}}  {{T3}}
(Tabla de datos)
Imágenes de dispositivos   | Números
(imagen móvil)                     |{{Q1}}
(imagen ratón de ordenador)                    |{{Q2}}
(imagen portátil)                  |{{Q3}}
Hay {{Q1}} móviles. *
Hay {{Q2}} ratones. *
Hay {{Q3}} portátiles. *
Hay {{Q4}} móviles.
Hay {{Q5}} ratones.
Hay {{Q2}} portátiles.
(Se ven 3)</t>
  </si>
  <si>
    <t>T1= '&lt;img src=\"M2-EyP-1b-7\" width=\"100\"&gt;'.repeat({{Q1}})
T2=  '&lt;img src=\"M2-EyP-1b-8\"width=\"100\"&gt;'.repeat({{Q2}})
T3= '&lt;img src=\"M2-EyP-1b-9\" width=\"100\"&gt;'.repeat({{Q3}})</t>
  </si>
  <si>
    <t>Cuenta el número de veces que aparece cada dispositivo.</t>
  </si>
  <si>
    <t>&lt;p&gt;Cuenta el número de veces que aparece cada dispositivo.&lt;/p&gt;
A1 =&lt;p&gt;Hay {{Q1}} móviles.&lt;/p&gt;
A2 =&lt;p&gt;Hay {{Q2}} ratones.&lt;/p&lt;
A3 =&lt;p&gt;Hay {{Q3}} portátiles.&lt;/p&gt;</t>
  </si>
  <si>
    <t>{"id":"M2-EyP-1b-I-3","stimulus":"&lt;p&gt;Observa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255);\"&gt;Dispositivos&lt;/span&gt;&lt;/strong&gt;&lt;/td&gt;&lt;td style=\"width: 32.0717%; text-align: center; background-color: #BDB1FB;\"&gt;&lt;strong&gt;&lt;span style=\"color: rgb(255, 255, 255);\"&gt;Número de dispositivos&lt;/span&gt;&lt;/strong&gt;&lt;/td&gt;&lt;/tr&gt;&lt;tr&gt;&lt;td style=\"width: 67.6789%; text-align: center; \"&gt;&lt;div style=\"display:flex; justify-content:center; vertical-align: middle;\"&gt;&lt;img src=\"https://blueberry-assets.oneclick.es/M2_EyP_1b_7.svg\" width=\"100\"&gt;&lt;/img&gt;&lt;/div&gt;&lt;/td&gt;&lt;td style=\"width: 32.0717%; text-align: center; vertical-align: middle;\"&gt;{{Q1}}&lt;/td&gt;&lt;/tr&gt;&lt;tr&gt;&lt;td style=\"width: 67.6789%; text-align: center; vertical-align: middle;\"&gt;&lt;div style=\"display:flex; justify-content:center;\"&gt;&lt;img src=\"https://blueberry-assets.oneclick.es/M2_EyP_1b_8.svg\" width=\"100\"&gt;&lt;/img&gt;&lt;/div&gt;&lt;/td&gt;&lt;td style=\"width: 32.0717%; text-align: center; vertical-align: middle;\"&gt;{{Q2}}&lt;/td&gt;&lt;/tr&gt;&lt;tr&gt;&lt;td style=\"width: 67.6789%; text-align: center; \"&gt;&lt;div style=\"display:flex; justify-content:center;\"&gt;&lt;img src=\"https://blueberry-assets.oneclick.es/M2_EyP_1b_9.svg\" width=\"100\"&gt;&lt;/img&gt;&lt;/div&gt;&lt;/td&gt;&lt;td style=\"width: 32.0717%; text-align: center; vertical-align: middle;\"&gt;{{Q3}}&lt;/td&gt;&lt;/tr&gt;&lt;/tbody&gt;&lt;/table&gt;","hint":"&lt;p&gt;Observa en la tabla el número de dispositivos que hay de cada tipo.&lt;/p&gt;","feedback":"&lt;p&gt;Observa en la tabla el número de dispositivos que hay de cada tipo.&lt;/p&gt;","seed":{"parameters":[{"name":"Q1","label":null,"list":[2,3,4,5,6,7]},{"name":"Q2","label":null,"list":[2,3,4,5,6,7]},{"name":"Q3","label":null,"list":[2,3,4,5,6,7]},{"name":"Q4","label":null,"list":[2,3,4,5,6,7]},{"name":"Q5","label":null,"list":[2,3,4,5,6,7]}],"calculated":[{"name":"A1","label":"{{function}}","function":"Hay {{Q1}} móviles."},{"name":"A2","label":"{{function}}","function":"Hay {{Q2}} ratones."},{"name":"A3","label":"{{function}}","function":"Hay {{Q3}} portátiles."},{"name":"A4","label":"{{function}}","function":"Hay {{Q4}} móviles.","feedback":"&lt;p&gt;Hay {{Q1}} móviles.&lt;/p&gt;","incorrect":true},{"name":"A5","label":"{{function}}","function":"Hay {{Q5}} ratones.","feedback":"&lt;p&gt;Hay {{Q2}} ratones.&lt;/p&gt;","incorrect":true},{"name":"A6","label":"{{function}}","function":"Hay {{Q2}} portátiles.","feedback":"&lt;p&gt;Hay {{Q3}} portátiles.&lt;/p&gt;","incorrect":true}],"uniques":true},"algorithm":{"name":"trueFalse","template":"Multiple choice – standard","params":{"countCorrect":1,"countIncorrect":2,"showCheckIcon":false,"columns":3}}}</t>
  </si>
  <si>
    <t>Observa la tabla y completa las afirmaciones.
{{T1}}  {{T2}}  {{T3}}
(Tabla de datos)
Imágenes de verduras | Números de verduras
(imagen zanahoria)       | {{Q1}}
(imagen cebolla)            | {{Q2}}         
(imagen calabaza)            | {{Q3}}</t>
  </si>
  <si>
    <t>La verdura que más se repite es la {{grupo1}}.
La verdura que menos se repite es la {{grupo2}}.</t>
  </si>
  <si>
    <t>Q1= Min = 2; Max = 5; Step = 1
Q2= Min = 10; Max = 12; Step = 1
Q3= Min = 6; Max = 9; Step = 1</t>
  </si>
  <si>
    <t>"T1= '&lt;img src=\"M2-EyP-1b-10\" width=\"100\"&gt;'.repeat({{Q1}})
T2=  '&lt;img src=\"M2-EyP-1b-11\" width=\"100\"&gt;'.repeat({{Q2}})
T3= '&lt;img src=\"M2-EyP-1b-12\" width=\"100\"&gt;'.repeat({{Q3}})
{{grupo1}}= "cebolla"*|"calabaza"|"zanahoria"
{{grupo2}}= "cebolla"|"calabaza"|"zanahoria"*</t>
  </si>
  <si>
    <t>Cuenta el número de veces que aparece cada verdura.</t>
  </si>
  <si>
    <t>&lt;p&gt;Cuenta el número de veces que aparece cada verdura.&lt;/p&gt;</t>
  </si>
  <si>
    <t>{"id":"M2-EyP-1b-E-1","stimulus":"&lt;p&gt;Observa la tabla y completa las afirmaciones.&lt;/p&gt;&lt;div style=\"display:flex; justify-content:center;\"&gt;&lt;table style=\"width: 70%; background: none !important;\"&gt;&lt;tbody&gt;&lt;tr&gt;&lt;td style=\"width: 32.0717%; text-align: center; background-color: #BDB1FB;\"&gt;&lt;strong&gt;&lt;span style=\"color: rgb(255, 255, 255);\"&gt;Verduras&lt;/span&gt;&lt;/strong&gt;&lt;/td&gt;&lt;td style=\"width: 32.0717%; text-align: center; background-color: #BDB1FB;\"&gt;&lt;strong&gt;&lt;span style=\"color: rgb(255, 255, 255);\"&gt;Número de verduras&lt;/span&gt;&lt;/strong&gt;&lt;/td&gt;&lt;/tr&gt;&lt;tr&gt;&lt;td style=\"width: 67.6789%; text-align: center; \"&gt;&lt;div style=\"display:flex; justify-content:center; vertical-align: middle;\"&gt;&lt;img src=\"https://blueberry-assets.oneclick.es/M2_EyP_1b_10.svg\" width=\"100\"&gt;&lt;/img&gt;&lt;/div&gt;&lt;/td&gt;&lt;td style=\"width: 32.0717%; text-align: center; vertical-align: middle;\"&gt;{{Q1}}&lt;/td&gt;&lt;/tr&gt;&lt;tr&gt;&lt;td style=\"width: 67.6789%; text-align: center; vertical-align: middle;\"&gt;&lt;div style=\"display:flex; justify-content:center;\"&gt;&lt;img src=\"https://blueberry-assets.oneclick.es/M2_EyP_1b_11.svg\" width=\"100\"&gt;&lt;/img&gt;&lt;/div&gt;&lt;/td&gt;&lt;td style=\"width: 32.0717%; text-align: center; vertical-align: middle;\"&gt;{{Q2}}&lt;/td&gt;&lt;/tr&gt;&lt;tr&gt;&lt;td style=\"width: 67.6789%; text-align: center; \"&gt;&lt;div style=\"display:flex; justify-content:center;\"&gt;&lt;img src=\"https://blueberry-assets.oneclick.es/M2_EyP_1b_12.svg\" width=\"100\"&gt;&lt;/img&gt;&lt;/div&gt;&lt;/td&gt;&lt;td style=\"width: 32.0717%; text-align: center; vertical-align: middle;\"&gt;{{Q3}}&lt;/td&gt;&lt;/tr&gt;&lt;/tbody&gt;&lt;/table&gt;","template":"&lt;p&gt;La verdura que más se repite es la {{response}}.&lt;/p&gt;&lt;p&gt;La verdura que menos se repite es la {{response}}.&lt;/p&gt;","hint":"&lt;p&gt;Observa en la tabla el número de verduras que hay de cada tipo.&lt;/p&gt;","feedback":"&lt;p&gt;Observa en la tabla el número de verduras que hay de cada tipo.&lt;/p&gt;","seed":{"parameters":[{"name":"Q1","label":null,"list":[2,3,4,5]},{"name":"Q2","label":null,"list":[10,11,12]},{"name":"Q3","label":null,"list":[6,7,8,9]}],"calculated":[{"name":"A1","label":"{{function}}","function":"cebolla","group":1},{"name":"A2","label":"{{function}}","function":"calabaza","incorrect":true,"group":1},{"name":"A3","label":"{{function}}","function":"zanahoria","incorrect":true,"group":1},{"name":"A4","label":"{{function}}","function":"cebolla","incorrect":true,"group":2},{"name":"A5","label":"{{function}}","function":"calabaza","incorrect":true,"group":2},{"name":"A6","label":"{{function}}","function":"zanahoria","group":2}],"uniques":true},"algorithm":{"name":"groupResponses","template":"Cloze with drop down"}}</t>
  </si>
  <si>
    <t>Observa la tabla y completa las afirmaciones.
(Tabla de datos)
Imágenes de frutas | Números de frutas
(imagen fresas)        | {{Q1}}
(imagen piña)           | {{Q2}}
(imagen naranja)     | {{Q3}}
(imagen sandía)       | {{Q4}}</t>
  </si>
  <si>
    <t>La fruta que más se repite es la {{grupo1}}.
La fruta que menos se repite es la {{grupo2}}.</t>
  </si>
  <si>
    <t>Q1= Min = 5; Max = 10; Step = 1
Q2= Min = 2; Max = 4; Step = 1
Q3= Min = 5; Max = 10; Step = 1
Q4= Min = 11; Max = 13; Step = 1</t>
  </si>
  <si>
    <t>T1= '&lt;img src=\"M2-EyP-1b-13\" width=\"100\"&gt;'.repeat({{Q1}})
T2=  '&lt;img src=\"M2-EyP-1b-14\" width=\"100\"&gt;'.repeat({{Q2}})
T3= '&lt;img src=\"M2-EyP-1b-15\" width=\"100\"&gt;'.repeat({{Q3}})
T4= '&lt;img src=\"M2-EyP-1b-16\" width=\"100\"&gt;'.repeat({{Q4}})
{{grupo1}}= "fresa"|"piña"|"naranja"|"sandía"*
{{grupo2}}= "fresa"|"piña"*|"naranja"|"sandía"</t>
  </si>
  <si>
    <t>&lt;p&gt;Cuenta el número de veces que aparece cada fruta.&lt;/p&gt;</t>
  </si>
  <si>
    <t>{"id":"M2-EyP-1b-E-2","stimulus":"&lt;p&gt;Observa la tabla y completa las afirmaciones.&lt;/p&gt;&lt;div style=\"display:flex; justify-content:center;\"&gt;&lt;table style=\"width: 70%;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src=\"https://blueberry-assets.oneclick.es/M2_EyP_1b_13.svg\" width=\"90\"&gt;&lt;/img&gt;&lt;/div&gt;&lt;/td&gt;&lt;td style=\"width: 32.0717%; text-align: center; vertical-align: middle;\"&gt;{{Q1}}&lt;/td&gt;&lt;/tr&gt;&lt;tr&gt;&lt;td style=\"width: 67.6789%; text-align: center; vertical-align: middle;\"&gt;&lt;div style=\"display:flex; justify-content:center;\"&gt;&lt;img src=\"https://blueberry-assets.oneclick.es/M2_EyP_1b_14.svg\" width=\"90\"&gt;&lt;/img&gt;&lt;/div&gt;&lt;/td&gt;&lt;td style=\"width: 32.0717%; text-align: center; vertical-align: middle;\"&gt;{{Q2}}&lt;/td&gt;&lt;/tr&gt;&lt;tr&gt;&lt;td style=\"width: 67.6789%; text-align: center; \"&gt;&lt;div style=\"display:flex; justify-content:center;\"&gt;&lt;img src=\"https://blueberry-assets.oneclick.es/M2_EyP_1b_15.svg\" width=\"90\"&gt;&lt;/img&gt;&lt;/div&gt;&lt;/td&gt;&lt;td style=\"width: 32.0717%; text-align: center; vertical-align: middle;\"&gt;{{Q3}}&lt;/td&gt;&lt;/tr&gt;&lt;tr&gt;&lt;td style=\"width: 67.6789%; text-align: center; \"&gt;&lt;div style=\"display:flex; justify-content:center;\"&gt;&lt;img src=\"https://blueberry-assets.oneclick.es/M2_EyP_1b_16.svg\" width=\"90\"&gt;&lt;/img&gt;&lt;/div&gt;&lt;/td&gt;&lt;td style=\"width: 32.0717%; text-align: center; vertical-align: middle;\"&gt;{{Q4}}&lt;/td&gt;&lt;/tr&gt;&lt;/tbody&gt;&lt;/table&gt;","template":"&lt;p&gt;La fruta que más se repite es la {{response}}.&lt;/p&gt;&lt;p&gt;La fruta que menos se repite es la {{response}}.&lt;/p&gt;","hint":"&lt;p&gt;Observa en la tabla el número de frutas que hay de cada tipo.&lt;/p&gt;","feedback":"&lt;p&gt;Observa en la tabla el número de frutas que hay de cada tipo.&lt;/p&gt;","seed":{"parameters":[{"name":"Q1","label":null,"list":[5,6,7,8,9,10]},{"name":"Q2","label":null,"list":[2,3,4]},{"name":"Q3","label":null,"list":[5,6,7,8,9,10]},{"name":"Q4","label":null,"list":[11,12,13]}],"calculated":[{"name":"A1","label":"{{function}}","function":"sandía","group":1},{"name":"A2","label":"{{function}}","function":"fresa","incorrect":true,"group":1},{"name":"A3","label":"{{function}}","function":"piña","incorrect":true,"group":1},{"name":"A4","label":"{{function}}","function":"naranja","incorrect":true,"group":1},{"name":"A5","label":"{{function}}","function":"fresa","incorrect":true,"group":2},{"name":"A6","label":"{{function}}","function":"calabaza","incorrect":true,"group":2},{"name":"A7","label":"{{function}}","function":"sandía","incorrect":true,"group":2},{"name":"A8","label":"{{function}}","function":"piña","group":2}],"uniques":true},"algorithm":{"name":"groupResponses","template":"Cloze with drop down"}}</t>
  </si>
  <si>
    <t>Observa la tabla y completa las afirmaciones.
(Tabla de datos)
Imágenes de muebles | Números de muebles
(imagen sillón)              | {{Q1}}
(imagen mesa)              | {{Q2}}
(imagen silla)                 | {{Q3}}
(imagen cama)              | {{Q4}}</t>
  </si>
  <si>
    <t>El mueble que más se repite es la {{grupo1}}.
El mueble que menos se repite es la {{grupo2}}</t>
  </si>
  <si>
    <t>Q1= Min = 5; Max = 10; Step = 1
Q2= Min = 11; Max = 13; Step = 1
Q3= Min = 5; Max = 10; Step = 1
Q4= Min = 2; Max = 4; Step = 1</t>
  </si>
  <si>
    <t>"T1= '&lt;img src=\"M2-EyP-1b-17\" width=\"100\"&gt;'.repeat({{Q1}})
T2=  '&lt;img src=\"M2-EyP-1b-18\" width=\"100\"&gt;'.repeat({{Q2}})
T3= '&lt;img src=\"M2-EyP-1b-19\" width=\"100\"&gt;'.repeat({{Q3}})
T4= '&lt;img src=\"M2-EyP-1b-20\" width=\"100\"&gt;'.repeat({{Q4}})
{{grupo1}}= "sillón"|"mesa"*|"silla"|"cama"
{{grupo1}}= "sillón"|"mesa"|"silla"|"cama"*</t>
  </si>
  <si>
    <t>Cuenta el número de veces que aparece cada mueble.</t>
  </si>
  <si>
    <t>&lt;p&gt;Cuenta el número de veces que aparece cada mueble.&lt;/p&gt;</t>
  </si>
  <si>
    <t>{"id":"M2-EyP-1b-E-3","stimulus":"&lt;p&gt;Observa la tabla y completa las afirmaciones.&lt;/p&gt;&lt;div style=\"display:flex; justify-content:center;\"&gt;&lt;table style=\"width: 70%;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src=\"https://blueberry-assets.oneclick.es/M2_EyP_1b_17.svg\" width=\"90\"&gt;&lt;/img&gt;&lt;/div&gt;&lt;/td&gt;&lt;td style=\"width: 32.0717%; text-align: center; vertical-align: middle;\"&gt;{{Q1}}&lt;/td&gt;&lt;/tr&gt;&lt;tr&gt;&lt;td style=\"width: 67.6789%; text-align: center; vertical-align: middle;\"&gt;&lt;div style=\"display:flex; justify-content:center;\"&gt;&lt;img src=\"https://blueberry-assets.oneclick.es/M2_EyP_1b_18.svg\" width=\"90\"&gt;&lt;/img&gt;&lt;/div&gt;&lt;/td&gt;&lt;td style=\"width: 32.0717%; text-align: center; vertical-align: middle;\"&gt;{{Q2}}&lt;/td&gt;&lt;/tr&gt;&lt;tr&gt;&lt;td style=\"width: 67.6789%; text-align: center; \"&gt;&lt;div style=\"display:flex; justify-content:center;\"&gt;&lt;img src=\"https://blueberry-assets.oneclick.es/M2_EyP_1b_19.svg\" width=\"90\"&gt;&lt;/img&gt;&lt;/div&gt;&lt;/td&gt;&lt;td style=\"width: 32.0717%; text-align: center; vertical-align: middle;\"&gt;{{Q3}}&lt;/td&gt;&lt;/tr&gt;&lt;tr&gt;&lt;td style=\"width: 67.6789%; text-align: center; \"&gt;&lt;div style=\"display:flex; justify-content:center;\"&gt;&lt;img src=\"https://blueberry-assets.oneclick.es/M2_EyP_1b_20.svg\" width=\"90\"&gt;&lt;/img&gt;&lt;/div&gt;&lt;/td&gt;&lt;td style=\"width: 32.0717%; text-align: center; vertical-align: middle;\"&gt;{{Q4}}&lt;/td&gt;&lt;/tr&gt;&lt;/tbody&gt;&lt;/table&gt;","template":"&lt;p&gt;El mueble que más se repite es la {{response}}.&lt;/p&gt;&lt;p&gt;El mueble que menos se repite es la {{response}}.&lt;/p&gt;","hint":"&lt;p&gt;Observa en la tabla el número de muebles que hay de cada tipo.&lt;/p&gt;","feedback":"&lt;p&gt;Observa en la tabla el número de muebels que hay de cada tipo.&lt;/p&gt;","seed":{"parameters":[{"name":"Q1","label":null,"list":[5,6,7,8,9,10]},{"name":"Q2","label":null,"list":[11,12,13]},{"name":"Q3","label":null,"list":[5,6,7,8,9,10]},{"name":"Q4","label":null,"list":[2,3,4]}],"calculated":[{"name":"A1","label":"{{function}}","function":"mesa","group":1},{"name":"A2","label":"{{function}}","function":"sillón","incorrect":true,"group":1},{"name":"A3","label":"{{function}}","function":"silla","incorrect":true,"group":1},{"name":"A31","label":"{{function}}","function":"cama","incorrect":true,"group":1},{"name":"A4","label":"{{function}}","function":"sillón","incorrect":true,"group":2},{"name":"A5","label":"{{function}}","function":"mesa","incorrect":true,"group":2},{"name":"A7","label":"{{function}}","function":"silla","incorrect":true,"group":2},{"name":"A7","label":"{{function}}","function":"cama","group":2}],"uniques":true},"algorithm":{"name":"groupResponses","template":"Cloze with drop down"}}</t>
  </si>
  <si>
    <t>M2-EyP-2a</t>
  </si>
  <si>
    <t>Construye gráficos de barras con la información dada (hasta 4 categorías)</t>
  </si>
  <si>
    <t>Observa la tabla y arrastra las barras hasta alcanzar el número de frutas que Marina tiene que comprar.
Barchart Output
Q1.label="Fresas"
Q1.img = Icono fresa
Q2.label="Limones"
Q2.img = Icono limón
Q3.label="Aguacates"
Q3.img = Icono  aguacate
Q4.label="Manzana"
Q4.img = Icono manzana</t>
  </si>
  <si>
    <t>Barchart Output</t>
  </si>
  <si>
    <t>Q1 = Min = 1; Max = 10; Step = 1
Q2 = Min = 1; Max = 10; Step = 1
Q3 = Min = 1; Max = 10; Step = 1
Q4 = Min = 1; Max = 10; Step = 1</t>
  </si>
  <si>
    <t>La altura de las barras representa el número de frutas de cada tipo.</t>
  </si>
  <si>
    <t>{
    "id": "M2-EyP-2a-I-1",
    "stimulus": "&lt;p&gt;Observa la tabla y arrastra las barras hasta alcanzar el número de frutas que Marina tiene que comprar.&lt;/p&gt;",
    "hint": "La altura de las barras representa el número de frutas de cada tipo.",
    "feedback": "La altura de las barras representa el número de frutas de cada tipo.",
    "seed": {
        "parameters": [
            {
                "name": "Q1",
                "label": "Fresas",
                "img": "https://lemonade-assets.oneclick.es/fruits/fresa-1.png",
                "theme": "theme-dark-orange",
                "min": 1,
                "max": 10,
                "step": 1
            },
            {
                "name": "Q2",
                "label": "Limones",
                "img": "https://lemonade-assets.oneclick.es/fruits/limon-1.png",
                "theme": "theme-light-orange",
                "min": 1,
                "max": 10,
                "step": 1
            },
            {
                "name": "Q3",
                "label": "Aguacates",
                "img": "https://lemonade-assets.oneclick.es/fruits/aguacate.png",
                "theme": "theme-green",
                "min": 1,
                "max": 10,
                "step": 1
            },
            {
                "name": "Q4",
                "label": "Manzanas",
                "img": "https://blueberry-assets.oneclick.es/M2_EyP_2a_1.svg",
                "theme": "theme-bordeaux",
                "min": 1,
                "max": 10,
                "step": 1
            }
        ],
        "uniques": true
    },
    "algorithm": {
        "name": "barchart",
        "params": {
            "labelY": "",
            "labelsX": [
                {
                    "label": "Unidades",
                    "theme": "theme-violet"
                }
            ],
            "tableEnable": true,
            "tablePosition": "LEFT",
            "multiplier": 1
        }
    }
}</t>
  </si>
  <si>
    <t>Observa la tabla y arrastra las barras hasta alcanzar el número de cobayas de cada color que tiene Pedro.
Barchart Output
Q1.label="Blanca"
Q1.img = Icono cobaya blanca
Q2.label="Negra"
Q2.img = Icono cobaya negra
Q3.label="Marrón"
Q3.img = Icono cobaya marrón
Q3.label="Gris"
Q3.img = Icono cobaya gris</t>
  </si>
  <si>
    <t>La altura de las barras representa el número de cobayas de cada color.</t>
  </si>
  <si>
    <t>{
    "id": "M2-EyP-2a-I-2",
    "stimulus": "&lt;p&gt;Observa la tabla y arrastra las barras hasta alcanzar el número de cobayas de cada color que tiene Pedro.&lt;/p&gt;",
    "hint": "La altura de las barras representa el número de cobayas de cada color.",
    "feedback": "La altura de las barras representa el número de cobayas de cada color.",
    "seed": {
        "parameters": [
            {
                "name": "Q1",
                "label": "Blancas",
                "img": "https://blueberry-assets.oneclick.es/M2_EyP_2a_2.svg",
                "theme": "theme-light-blue",
                "min": 1,
                "max": 10,
                "step": 1
            },
            {
                "name": "Q2",
                "label": "Negras",
                "img": "https://blueberry-assets.oneclick.es/M2_EyP_2a_3.svg",
                "theme": "theme-violet",
                "min": 1,
                "max": 10,
                "step": 1
            },
            {
                "name": "Q3",
                "label": "Marrones",
                "img": "https://blueberry-assets.oneclick.es/M2_EyP_2a_4.svg",
                "theme": "theme-dark-orange",
                "min": 1,
                "max": 10,
                "step": 1
            },
            {
                "name": "Q4",
                "label": "Grises",
                "img": "https://blueberry-assets.oneclick.es/M2_EyP_2a_5.svg",
                "theme": "theme-turquoise",
                "min": 1,
                "max": 10,
                "step": 1
            }
        ],
        "uniques": true
    },
    "algorithm": {
        "name": "barchart",
        "params": {
            "labelY": "",
            "labelsX": [
                {
                    "label": "Cobayas",
                    "theme": "theme-violet"
                }
            ],
            "tableEnable": true,
            "tablePosition": "LEFT",
            "multiplier": 1
        }
    }
}</t>
  </si>
  <si>
    <t>Observa la tabla y arrastra las barras hasta alcanzar el número de vehículos que hay en un aparcamiento.
Barchart Output
Q1.label="Coche"
Q1.img = Icono coche
Q2.label="Moto"
Q2.img = Icono moto
Q3.label="Bicicleta"
Q3.img = Icono bicicleta
Q3.label="Patinete"
Q3.img = Icono Patinete</t>
  </si>
  <si>
    <t>La altura de las barras representa el número de vehículos de cada tipo.</t>
  </si>
  <si>
    <t>{
    "id": "M2-EyP-2a-I-3",
    "stimulus": "&lt;p&gt;Observa la tabla y arrastra las barras hasta alcanzar el número de vehículos que hay en un aparcamiento.&lt;/p&gt;",
    "hint": "La altura de las barras representa el número de vehículos de cada tipo.",
    "feedback": "La altura de las barras representa el número de vehículos de cada tipo.",
    "seed": {
        "parameters": [
            {
                "name": "Q1",
                "label": "Coches",
                "img": "https://blueberry-assets.oneclick.es/M2_EyP_2a_6.svg",
                "theme": "theme-dark-orange",
                "min": 1,
                "max": 10,
                "step": 1
            },
            {
                "name": "Q2",
                "label": "Motos",
                "img": "https://blueberry-assets.oneclick.es/M2_EyP_2a_7.svg",
                "theme": "theme-yellow",
                "min": 1,
                "max": 10,
                "step": 1
            },
            {
                "name": "Q3",
                "label": "Bicicletas",
                "img": "https://blueberry-assets.oneclick.es/M2_EyP_2a_8.svg",
                "theme": "theme-dark-blue",
                "min": 1,
                "max": 10,
                "step": 1
            },
            {
                "name": "Q4",
                "label": "Patinetes",
                "img": "https://blueberry-assets.oneclick.es/M2_EyP_2a_9.svg",
                "theme": "theme-bordeaux",
                "min": 1,
                "max": 10,
                "step": 1
            }
        ],
        "uniques": true
    },
    "algorithm": {
        "name": "barchart",
        "params": {
            "labelY": "",
            "labelsX": [
                {
                    "label": "Vehículos",
                    "theme": "theme-violet"
                }
            ],
            "tableEnable": true,
            "tablePosition": "LEFT",
            "multiplier": 1
        }
    }
}</t>
  </si>
  <si>
    <t>M2-EyP-2b</t>
  </si>
  <si>
    <t>Responde a preguntas sobre la información de un gráfico de barras</t>
  </si>
  <si>
    <t>Estas son las actividades de matemáticas que ha resuelto Mauro los últimos días. Indica si las afirmaciones son correctas o incorrectas.
Gráfica: (barras)
Serie "Actividades": {{Q1}}, {{Q2}}, {{Q3}}
Eje X: "Miércoles", "Jueves", "Viernes"
El miércoles {{Q1}} actividades.*
El jueves {{Q2}} actividades.*
El viernes {{Q3}} actividades.*
El miércoles {{Q3}} actividades.
El jueves {{Q1}} actividades.
El viernes {{Q2}} actividades.
(Se ven 3 opciones, 1 correcta)</t>
  </si>
  <si>
    <t>Q1-Q3 = Min= 2; Max=9; Step= 1</t>
  </si>
  <si>
    <t>La altura de cada barra representa el número de ejercicios resueltos cada día.</t>
  </si>
  <si>
    <t>{
    "id": "M2-EyP-2b-I-1",
    "stimulus": "&lt;p&gt;Estas son las actividades de matemáticas que ha resuelto Mauro los últimos días. Indica si las afirmaciones son correctas o incorrectas.&lt;/p&gt;&lt;div style=\"display:flex; justify-content:center;\"&gt;&lt;div class=\"fr-chart ct-chart ct-minor-seventh\" data-chart='{\"type\": \"bar\", \"series\": [{\"name\": \"Actividades\", \"data\": [{{Q1}},{{Q2}},{{Q3}}]}], \"labels\":[\"Miércoles\",\"Jueves\",\"Viernes\"],\"options\": {\"axisY\": {\"onlyInteger\": true}}}'&gt;&lt;/div&gt;&lt;/div&gt;",
    "hint": "&lt;p&gt;La altura de cada barra representa el número de ejercicios resueltos cada día.&lt;/p&gt;",
    "feedback": "&lt;p&gt;La altura de cada barra representa el número de ejercicios resueltos cada día.&lt;/p&gt;",
    "seed": {
        "parameters": [
            {
                "name": "Q1",
                "label": null,
                "min": 2,
                "max": 9,
                "step": 1
            },
            {
                "name": "Q2",
                "label": null,
                "min": 2,
                "max": 9,
                "step": 1
            },
            {
                "name": "Q3",
                "label": null,
                "min": 2,
                "max": 9,
                "step": 1
            }
        ],
        "calculated": [
            {
                "name": "A1",
                "label": "El miércoles resolvió {{Q1}} actividades."
            },
            {
                "name": "A2",
                "label": "El jueves resolvió {{Q2}} actividades."
            },
            {
                "name": "A3",
                "label": "El viernes resolvió {{Q3}} actividades"
            },
            {
                "name": "A4",
                "label": "El miércoles resolvió {{Q3}} actividades.",
                "incorrect": true
            },
            {
                "name": "A5",
                "label": "El jueves resolvió {{Q1}} actividades.",
                "incorrect": true
            },
            {
                "name": "A6",
                "label": "El viernes resolvió {{Q2}} actividades.",
                "incorrect": true
            }
        ],
        "uniques": true
    },
    "algorithm": {
        "name": "trueFalse",
        "template": "Choice matrix – inline",
        "params": {
            "countCorrect": 1,
            "countIncorrect": 2,
            "showCheckIcon": false,
            "options": [
                "Correcto",
                "Incorrecto"
            ]
        }
    }
}</t>
  </si>
  <si>
    <t>Estos son los sabores de los helados favoritos de un grupo de niños. Indica si las afirmaciones son correctas o incorrectas.
Gráfica: (barras)
Serie "Niños": {{Q1}}, {{Q2}}, {{Q3}}
Eje X: "Chocolate", "Vainilla", "Fresa"
A {{Q1}} niños les gusta el helado de chocolate.*
A {{Q2}} niños les gusta el helado de vainilla.*
A {{Q3}} niños les gusta el helado de fresa.*
A {{Q3}} niños les gusta el helado de chocolate.
A {{Q1}} niños les gusta el helado de vainilla.
A {{Q2}} niños les gusta el helado de fresa.
(Se ven 3 opciones, 1 correcta)</t>
  </si>
  <si>
    <t>Q1-Q3 = Min= 2; Max= 9; Step= 1</t>
  </si>
  <si>
    <t>La altura de cada barra representa el número de niños a los que les gusta cada sabor.</t>
  </si>
  <si>
    <t>{"id":"M2-EyP-2b-I-2","stimulus":"&lt;p&gt;Estos son los sabores de los helados favoritos de un grupo de niños. Indica si las afirmaciones son correctas o incorrectas.&lt;/p&gt;&lt;div style=\"display:flex; justify-content:center;\"&gt;&lt;div class=\"fr-chart ct-chart ct-minor-seventh\" data-chart='{\"type\": \"bar\", \"series\": [{\"name\": \"Niños\", \"data\": [{{Q1}},{{Q2}},{{Q3}}]}], \"labels\":[\"Chocolate\",\"Vainilla\",\"Fresa\"],\"options\": {\"axisY\": {\"onlyInteger\": true}}}'&gt;&lt;/div&gt;&lt;/div&gt;","hint":"&lt;p&gt;La altura de cada barra representa el número de niños a los que les gusta cada sabor.&lt;/p&gt;","feedback":"&lt;p&gt;La altura de cada barra representa el número de niños a los que les gusta cada sabor.&lt;/p&gt;","seed":{"parameters":[{"name":"Q1","label":null,"min":2,"max":9,"step":1},{"name":"Q2","label":null,"min":2,"max":9,"step":1},{"name":"Q3","label":null,"min":2,"max":9,"step":1}],"calculated":[{"name":"A1","label":"A {{Q1}} niños les gusta el helado de chocolate."},{"name":"A2","label":"A {{Q2}} niños les gusta el helado de vainilla."},{"name":"A3","label":"A {{Q3}} niños les gusta el helado de fresa."},{"name":"A4","label":"A {{Q3}} niños les gusta el helado de chocolate.","incorrect":true},{"name":"A5","label":"A {{Q1}} niños les gusta el helado de vainilla.","incorrect":true},{"name":"A6","label":"A {{Q2}} niños les gusta el helado de fresa.","incorrect":true}],"uniques":true},"algorithm":{"name":"trueFalse","template":"Choice matrix – inline","params":{"countCorrect":1,"countIncorrect":2,"showCheckIcon":false,"options":["Correcto","Incorrecto"]}}}</t>
  </si>
  <si>
    <t>Estas son las canicas de cada color que tiene Lucas. Indica si las afirmaciones son correctas o incorrectas.
Gráfica: (barras)
Serie "Canicas": {{Q1}}, {{Q2}}, {{Q3}}, {{Q4}}
Eje X: "Azul", "Rojo", "Amarillo", "Verde"
Lucas tiene {{Q1}} canicas azules.*
Lucas tiene {{Q2}} canicas rojas.*
Lucas tiene {{Q3}} canicas amarillas.*
Lucas tiene {{Q4}} canicas verdes.*
Lucas tiene {{Q4}} canicas azules.
Lucas tiene {{Q3}} canicas rojas.
Lucas tiene {{Q1}} canicas amarillas.
Lucas tiene {{Q2}} canicas verdes.
(3 opciones, 1 correcta)</t>
  </si>
  <si>
    <t>Q1-Q4 = Min=3; Max= 10; Step= 1</t>
  </si>
  <si>
    <t>La altura de cada barra representa el número de canicas que tiene de cada color.</t>
  </si>
  <si>
    <t>{"id":"M2-EyP-2b-I-3","stimulus":"&lt;p&gt;Estas son las canicas de cada color que tiene Lucas. Indica si las afirmaciones son correctas o incorrectas.&lt;/p&gt;&lt;div style=\"display:flex; justify-content:center;\"&gt;&lt;div class=\"fr-chart ct-chart ct-minor-seventh\" data-chart='{\"type\": \"bar\", \"series\": [{\"name\": \"Canicas\", \"data\": [{{Q1}},{{Q2}},{{Q3}},{{Q4}}]}], \"labels\":[\"Azul\",\"Rojo\",\"Amarillo\",\"Verde\"],\"options\": {\"axisY\": {\"onlyInteger\": true}}}'&gt;&lt;/div&gt;&lt;/div&gt;","hint":"&lt;p&gt;La altura de cada barra representa el número de canicas que tiene de cada color.&lt;/p&gt;","feedback":"&lt;p&gt;La altura de cada barra representa el número de canicas que tiene de cada color.&lt;/p&gt;","seed":{"parameters":[{"name":"Q1","label":null,"min":3,"max":9,"step":1},{"name":"Q2","label":null,"min":3,"max":9,"step":1},{"name":"Q3","label":null,"min":3,"max":9,"step":1},{"name":"Q4","label":null,"min":3,"max":9,"step":1}],"calculated":[{"name":"A1","label":"Lucas tiene {{Q1}} canicas azules."},{"name":"A2","label":"Lucas tiene {{Q2}} canicas rojas."},{"name":"A3","label":"Lucas tiene {{Q3}} canicas amarillas."},{"name":"A4","label":"Lucas tiene {{Q4}} canicas verdes."},{"name":"A5","label":"Lucas tiene {{Q4}} canicas azules.","incorrect":true},{"name":"A6","label":"Lucas tiene {{Q3}} canicas rojas.","incorrect":true},{"name":"A7","label":"Lucas tiene {{Q1}} canicas amarillas.","incorrect":true},{"name":"A8","label":"Lucas tiene {{Q2}} canicas verdes.","incorrect":true}],"uniques":true},"algorithm":{"name":"trueFalse","template":"Choice matrix – inline","params":{"countCorrect":1,"countIncorrect":2,"showCheckIcon":false,"options":["Correcto","Incorrecto"]}}}</t>
  </si>
  <si>
    <t xml:space="preserve">Estas son las actividades favoritas de las compañeras de clase de María. Completa las siguientes oraciones.
Gráfica: (barras)
Serie "Compañeras": {{Q1}}, {{Q2}}, {{Q3}},{{Q4}}
Eje X:  "Hacer deporte"; "Ir al parque"; "Jugar a videojuegos", "Leer un libro"
</t>
  </si>
  <si>
    <t>{{A1}} prefieren hacer deporte.
{{A2}} prefieren leer un libro.</t>
  </si>
  <si>
    <t>Q1-Q4= Min= 10; Max= 25; Step= 1</t>
  </si>
  <si>
    <t xml:space="preserve">A1 = {{Q1}}
A2 = {{Q4}}
</t>
  </si>
  <si>
    <t>La altura de cada barra representa qué actividad le gusta a cada compañera de María.</t>
  </si>
  <si>
    <t>{"id":"M2-EyP-2b-E-1","stimulus":"&lt;p&gt;Estas son las actividades favoritas de las compañeras de clase de María. Completa las siguientes oraciones.&lt;/p&gt;&lt;div style=\"display:flex; justify-content:center;\"&gt;&lt;div class=\"fr-chart ct-chart ct-minor-seventh\" data-chart='{\"type\": \"bar\", \"series\": [{\"name\": \"Compañeras\", \"data\": [{{Q1}},{{Q2}},{{Q3}},{{Q4}}]}], \"labels\":[\"Hacer deporte\",\"Ir al parque\",\"Jugar a videojuegos\",\"Leer un libro\"],\"options\": {\"axisY\": {\"onlyInteger\": true}}}'&gt;&lt;/div&gt;&lt;/div&gt;","feedback":"&lt;p&gt;La altura de cada barra representa qué actividad le gusta a cada compañera de María.&lt;/p&gt;","hint":"&lt;p&gt;La altura de cada barra representa qué actividad le gusta a cada compañera de María.&lt;/p&gt;","template":"&lt;p&gt;{{response}} prefieren hacer deporte.&lt;/p&gt;&lt;p&gt;{{response}} prefieren leer un libro.&lt;/p&gt;","seed":{"parameters":[{"name":"Q1","label":null,"min":4,"max":9,"step":1},{"name":"Q2","label":null,"min":4,"max":9,"step":1},{"name":"Q3","label":null,"min":4,"max":9,"step":1},{"name":"Q4","label":null,"min":4,"max":9,"step":1}],"calculated":[{"name":"A1","label":"{{function}}","function":"{{Q1}}"},{"name":"A2","label":"{{function}}","function":"{{Q4}}"}],"uniques":true},"algorithm":{"name":"calculateOperation","params":{"method":"equivLiteral","keyboard":"NUMERICAL"}}}</t>
  </si>
  <si>
    <t xml:space="preserve">Estas son las edades de los amigos que han asistido al cumpleaños de Javier. Completa las siguientes oraciones.
Gráfica: (barras)
Serie "Amigos": {{Q1}}, {{Q2}}, {{Q3}},{{Q4}}
Eje X: "6 años", "7 años", "8 años", "9 años"
</t>
  </si>
  <si>
    <t>Han asistido {{A1}} amigos con ocho años.
En total han asistido {{A2}} amigos.</t>
  </si>
  <si>
    <t>Q1-Q4= Min= 4; Max= 9; Step= 1</t>
  </si>
  <si>
    <t xml:space="preserve">A1 = {{Q3}}
A2 = {{Q1}}+{{Q2}}+{{Q3}}+{{Q4}}
</t>
  </si>
  <si>
    <t>La altura de cada barra representa el número de amigos que han asistido de cada edad.</t>
  </si>
  <si>
    <t>{"id":"M2-EyP-2b-E-2","stimulus":"&lt;p&gt;Estas son las edades de los amigos que han asistido al cumpleaños de Javier. Completa las siguientes oraciones.&lt;/p&gt;&lt;div style=\"display:flex; justify-content:center;\"&gt;&lt;div class=\"fr-chart ct-chart ct-minor-seventh\" data-chart='{\"type\": \"bar\", \"series\": [{\"name\": \"Amigos\", \"data\": [{{Q1}},{{Q2}},{{Q3}},{{Q4}}]}], \"labels\":[\"6 años\",\"7 años\",\"8 años\",\"9 años\"],\"options\": {\"axisY\": {\"onlyInteger\": true}}}'&gt;&lt;/div&gt;&lt;/div&gt;","feedback":"&lt;p&gt;La altura de cada barra representa el número de amigos que han asistido de cada edad.&lt;/p&gt;","hint":"&lt;p&gt;La altura de cada barra representa el número de amigos que han asistido de cada edad.&lt;/p&gt;","template":"&lt;p&gt;Han asistido {{response}} amigos con ocho años.&lt;/p&gt;&lt;p&gt;En total han asistido {{response}} amigos.&lt;/p&gt;","seed":{"parameters":[{"name":"Q1","label":null,"min":4,"max":9,"step":1},{"name":"Q2","label":null,"min":4,"max":9,"step":1},{"name":"Q3","label":null,"min":4,"max":9,"step":1},{"name":"Q4","label":null,"min":4,"max":9,"step":1}],"calculated":[{"name":"A1","label":"{{function}}","function":"{{Q3}}"},{"name":"A2","label":"{{function}}","function":"{{Q1}}+{{Q2}}+{{Q3}}+{{Q4}}"}],"uniques":true},"algorithm":{"name":"calculateOperation","params":{"method":"equivLiteral","keyboard":"NUMERICAL"}}}</t>
  </si>
  <si>
    <t>Estas son las mascotas que tienen los vecinos de Julián. Completa las siguientes oraciones.
Gráfica: (barras)
Serie "Vecinos": {{Q1}}, {{Q2}}, {{Q3}},{{Q4}}
Eje X: "Perro", "Gato", "Hámster", "Conejo"</t>
  </si>
  <si>
    <t>{{A1}} vecinos tienen un hámster como mascota.
{{A2}} vecinos tienen un gato como mascota.</t>
  </si>
  <si>
    <t>Q1-Q4= Min=2; Max= 9; Step= 1</t>
  </si>
  <si>
    <t>A1 = {{Q3}}
A2 = {{Q2}}</t>
  </si>
  <si>
    <t>La altura de cada barra representa la mascota que tiene cada vecino.</t>
  </si>
  <si>
    <t>{"id":"M2-EyP-2b-E-3","stimulus":"&lt;p&gt;Estas son las mascotas que tienen los vecinos de Julián. Completa las siguientes oraciones.&lt;/p&gt;&lt;div style=\"display:flex; justify-content:center;\"&gt;&lt;div class=\"fr-chart ct-chart ct-minor-seventh\" data-chart='{\"type\": \"bar\", \"series\": [{\"name\": \"Vecinos\", \"data\": [{{Q1}},{{Q2}},{{Q3}},{{Q4}}]}], \"labels\":[\"Perro\",\"Gato\",\"Hámster\",\"Conejo\"],\"options\": {\"axisY\": {\"onlyInteger\": true}}}'&gt;&lt;/div&gt;&lt;/div&gt;","feedback":"&lt;p&gt;La altura de cada barra representa cuantos vecinos tiene cada mascota.&lt;/p&gt;","hint":"&lt;p&gt;La altura de cada barra representa cuantos vecinos tiene cada mascota.&lt;/p&gt;","template":"&lt;p&gt;{{response}} vecinos tienen un hámster como mascota.&lt;/p&gt;&lt;p&gt;{{response}} vecinos tienen un gato como mascota.&lt;/p&gt;","seed":{"parameters":[{"name":"Q1","label":null,"min":2,"max":9,"step":1},{"name":"Q2","label":null,"min":2,"max":9,"step":1},{"name":"Q3","label":null,"min":2,"max":9,"step":1},{"name":"Q4","label":null,"min":2,"max":9,"step":1}],"calculated":[{"name":"A1","label":"{{function}}","function":"{{Q3}}"},{"name":"A2","label":"{{function}}","function":"{{Q2}}"}],"uniques":true},"algorithm":{"name":"calculateOperation","params":{"method":"equivLiteral","keyboard":"NUMERICAL"}}}</t>
  </si>
  <si>
    <t>M2-EyP-3a</t>
  </si>
  <si>
    <t>Construye pictogramas con la información dada (hasta 4 categorías)</t>
  </si>
  <si>
    <t>Felipe ha apuntado en la siguiente tabla cuántos de sus amigos prefieren cada uno de estos deportes. Completa el pictograma.</t>
  </si>
  <si>
    <t>&lt;p&gt;Marca en el gráfico a cuántas personas les gusta cada deporte.&lt;/p&gt;</t>
  </si>
  <si>
    <t>&lt;p&gt;En un pictograma, cada columna de iconos representa una cantidad.&lt;/p&gt;</t>
  </si>
  <si>
    <t>{
    "id": "M2-EyP-3a-I-1",
    "stimulus": "&lt;p&gt;Felipe ha apuntado en la siguiente tabla cuántos de sus amigos prefieren cada uno de estos deportes. Completa el pictograma.&lt;/p&gt;",
    "hint": "&lt;p&gt;Marca en el gráfico a cuántas personas les gusta cada deporte.&lt;/p&gt;",
    "feedback": "&lt;p&gt;En un pictograma, cada columna de iconos representa una cantidad.&lt;/p&gt;",
    "seed": {
        "parameters": [
            {
                "name": "Q1",
                "label": "Fútbol",
                "img": "https://blueberry-assets.oneclick.es/M2_EyP_3a_1.svg",
                "min": 1,
                "max": 8,
                "step": 1
            },
            {
                "name": "Q2",
                "label": "Baloncesto",
                "img": "https://blueberry-assets.oneclick.es/M2_EyP_3a_2.svg",
                "min": 1,
                "max": 8,
                "step": 1
            },
            {
                "name": "Q3",
                "label": "Tenis",
                "img": "https://blueberry-assets.oneclick.es/M2_EyP_3a_3.svg",
                "min": 1,
                "max": 8,
                "step": 1
            },
            {
                "name": "Q4",
                "label": "Ping-pong",
                "img": "https://blueberry-assets.oneclick.es/M2_EyP_3a_4.svg",
                "min": 1,
                "max": 8,
                "step": 1
            }
        ],
        "uniques": true
    },
    "algorithm": {
        "name": "pictograph",
        "params": {
            "labelY": "",
            "labelX": "Personas",
            "tableEnable": true,
            "tablePosition": "LEFT",
            "multiplier": 1
        }
    }
}</t>
  </si>
  <si>
    <t>&lt;p&gt;Carmen ha hecho una encuesta entre su familia y amigos para saber cuál es el color favorito de cada uno. Después, ha hecho esta tabla con las respuestas. Completa el pictograma. Ten en cuenta que cada icono representa a &lt;u&gt;2 personas&lt;/u&gt;.&lt;/p&gt;</t>
  </si>
  <si>
    <t>&lt;p&gt;Marca en el gráfico a cuántas personas les gusta cada color.&lt;/p&gt;</t>
  </si>
  <si>
    <t>{
    "id": "M2-EyP-3a-I-2",
    "stimulus": "&lt;p&gt;Carmen ha hecho una encuesta entre su familia y amigos para saber cuál es el color favorito de cada uno. Después, ha hecho esta tabla con las respuestas. Completa el pictograma. Ten en cuenta que cada icono representa a &lt;u&gt;2 personas&lt;/u&gt;.&lt;/p&gt;",
    "hint": "&lt;p&gt;Marca en el gráfico a cuántas personas les gusta cada color.&lt;/p&gt;",
    "feedback": "&lt;p&gt;En un pictograma, cada columna de iconos representa una cantidad.&lt;/p&gt;",
    "seed": {
        "parameters": [
            {
                "name": "Q1",
                "label": "Azul",
                "img": "https://blueberry-assets.oneclick.es/M2_EyP_3a_5.svg",
                "min": 1,
                "max": 8,
                "step": 1
            },
            {
                "name": "Q2",
                "label": "Rojo",
                "img": "https://blueberry-assets.oneclick.es/M2_EyP_3a_6.svg",
                "min": 1,
                "max": 8,
                "step": 1
            },
            {
                "name": "Q3",
                "label": "Amarillo",
                "img": "https://blueberry-assets.oneclick.es/M2_EyP_3a_7.svg",
                "min": 1,
                "max": 8,
                "step": 1
            },
            {
                "name": "Q4",
                "label": "Verde",
                "img": "https://blueberry-assets.oneclick.es/M2_EyP_3a_8.svg",
                "min": 1,
                "max": 8,
                "step": 1
            }
        ],
        "uniques": true
    },
    "algorithm": {
        "name": "pictograph",
        "params": {
            "labelY": "",
            "labelX": "Personas",
            "tableEnable": true,
            "tablePosition": "LEFT",
            "multiplier": 2
        }
    }
}</t>
  </si>
  <si>
    <t>Antonio ha comprado las frutas que aparecen en la siguiente tabla. Completa el pictograma. Ten en cuenta que cada icono representa &lt;u&gt;2 frutas&lt;/u&gt;.</t>
  </si>
  <si>
    <t>{
    "id": "M2-EyP-3a-I-3",
    "stimulus": "&lt;p&gt;Antonio ha comprado las frutas que aparecen en la siguiente tabla. Completa el pictograma. Ten en cuenta que cada icono representa &lt;u&gt;2 frutas&lt;/u&gt;.&lt;/p&gt;",
    "hint": "&lt;p&gt;Marca en el gráfico las frutas de cada tipo.&lt;/p&gt;",
    "feedback": "&lt;p&gt;En un pictograma, cada columna de iconos representa una cantidad.&lt;/p&gt;",
    "seed": {
        "parameters": [
            {
                "name": "Q1",
                "label": "Fresas",
                "img": "https://lemonade-assets.oneclick.es/fruits/fresa-1.png",
                "min": 1,
                "max": 8,
                "step": 1
            },
            {
                "name": "Q2",
                "label": "Limones",
                "img": "https://lemonade-assets.oneclick.es/fruits/limon-1.png",
                "min": 1,
                "max": 8,
                "step": 1
            },
            {
                "name": "Q3",
                "label": "Aguacates",
                "img": "https://lemonade-assets.oneclick.es/fruits/aguacate.png",
                "min": 1,
                "max": 8,
                "step": 1
            }
        ],
        "uniques": true
    },
    "algorithm": {
        "name": "pictograph",
        "params": {
            "labelY": "",
            "labelX": "Unidades",
            "tableEnable": true,
            "tablePosition": "LEFT",
            "multiplier": 2
        }
    }
}</t>
  </si>
  <si>
    <t>M2-EyP-3b</t>
  </si>
  <si>
    <t>Responde a preguntas sobre la información de un pictograma</t>
  </si>
  <si>
    <t>&lt;p&gt;En el gráfico se representan los deportes favoritos de un grupo de niños. Indica si son correctas o incorrectas las afirmaciones.&lt;/p&gt;
Gráfico: (pictograma)
Serie "Niños": {{Q1}}, {{Q2}}, {{Q3}}
Eje x: "Fútbol", "Baloncesto", "Tenis"
Imágenes: M2-G-12c-4, M2-G-12c-6 y M2-EyP-3b-11</t>
  </si>
  <si>
    <t>Q1-Q3 = List=2,3,4,5</t>
  </si>
  <si>
    <t>A1={{Q1}} niños prefieren el fútbol.#*
A2={{Q2}} niños prefieren el tenis.#*
A3={{Q3}} niños prefieren el baloncesto.#* 
A4={{Q3}} niños prefieren el fútbol.#
A5={{Q1}} niños prefieren el baloncesto.#
A6={{Q3}} niños prefieren el tenis.#</t>
  </si>
  <si>
    <t>&lt;p&gt;Cuenta la cantidad de pelotas de cada deporte.&lt;/p&gt;</t>
  </si>
  <si>
    <t xml:space="preserve">&lt;p&gt;El número de pelotas representa la cantidad de niños que prefieren ese deporte.&lt;/p&gt; </t>
  </si>
  <si>
    <t>{
    "id": "M2-EyP-3b-I-1",
    "stimulus": "&lt;p&gt;En el gráfico se representan los deportes favoritos de un grupo de niños.&lt;/p&gt;&lt;div style=\"display: flex; justify-content: center;\"&gt;&lt;div class=\"fr-chart\" data-chart='{\"type\": \"pictograph\", \"series\": [{\"img\": \"{{Q1.img}}\", \"value\":{{Q1}} },{\"img\": \"{{Q2.img}}\", \"value\":{{Q2}}},{\"img\": \"{{Q3.img}}\", \"value\":{{Q3}}}], \"labels\":[\"{{Q1.label}}\",\"{{Q2.label}}\",\"{{Q3.label}}\"]}'&gt;&lt;/div&gt;&lt;/div&gt;&lt;p&gt;Indica si estas afirmaciones son correctas o incorrectas.&lt;/p&gt;",
    "hint": "&lt;p&gt;Cuenta la cantidad de pelotas de cada deporte.&lt;/p&gt;",
    "feedback": "&lt;p&gt;El número de pelotas representa la cantidad de niños que prefieren ese deporte.&lt;/p&gt;",
    "seed": {
        "parameters": [
            {
                "name": "Q1",
                "label": "Fútbol",
                "img": "https://blueberry-assets.oneclick.es/M2_G_12c_4.svg",
                "list": [
                    2,
                    3,
                    4,
                    5
                ]
            },
            {
                "name": "Q2",
                "label": "Tenis",
                "img": "https://blueberry-assets.oneclick.es/M2_EyP_3b_11.svg",
                "list": [
                    2,
                    3,
                    4,
                    5
                ]
            },
            {
                "name": "Q3",
                "label": "Baloncesto",
                "img": "https://blueberry-assets.oneclick.es/M2_G_12c_6.svg",
                "list": [
                    2,
                    3,
                    4,
                    5
                ]
            }
        ],
        "calculated": [
            {
                "name": "A1",
                "label": "{{Q1}} niños prefieren el fútbol.",
                "function": ""
            },
            {
                "name": "A2",
                "label": "{{Q2}} niños prefieren el tenis.",
                "function": ""
            },
            {
                "name": "A3",
                "label": "{{Q3}} niños prefieren el baloncesto.",
                "function": ""
            },
            {
                "name": "A4",
                "label": "{{Q3}} niños prefieren el fútbol.",
                "function": "",
                "incorrect": true
            },
            {
                "name": "A5",
                "label": "{{Q1}} niños prefieren el baloncesto.",
                "function": "",
                "incorrect": true
            },
            {
                "name": "A6",
                "label": "{{Q3}} niños prefieren el tenis.",
                "function": "",
                "incorrect": true
            }
        ],
        "uniques": true
    },
    "algorithm": {
        "name": "trueFalse",
        "template": "Choice matrix – inline",
        "params": {
            "countCorrect": 1,
            "countIncorrect": 2,
            "showCheckIcon": false,
            "options": [
                "Correcto",
                "Incorrecto"
            ]
        }
    }
}</t>
  </si>
  <si>
    <t>&lt;p&gt;Este gráfico representa el medio de transporte que utilizar {{T4}} alumnos para ir al colegio. Cada imagen equivale a 5 alumnos. Haz clic en la frase correcta.&lt;/p&gt;
Gráfico: (pictograma)
Serie "Niños": {{Q1}}, {{Q2}}, {{Q3}}
Eje x: "Coche", "Autobús", "Bicicleta"
Imágenes: M2-EyP-1b-2, M2-EyP-1b-1, M2-EyP-1b-3
(Se ven 3)</t>
  </si>
  <si>
    <t>Q1-Q3 = List=1,2,3,4,5</t>
  </si>
  <si>
    <t>T1= {{Q1}}*5
T2= {{Q2}}*5
T3= {{Q3}}*5
T4={{Q1}}*5+{{Q2}}*5+{{Q3}}*5
A1={{T1}} niños llegan en coche.#*
A2={{T2}} niños llegan en bicicleta.#*
A3={{T3}} niños llegan en autobús.#* 
A4={{T2}} niños llegan en autobús.#
A5={{T3}} niños llegan en coche.#
A6={{T1}} niños llegan en bicicleta. #</t>
  </si>
  <si>
    <t>&lt;p&gt;Cuenta la cantidad de veces que se repite cada imagen y multiplícala por 5.&lt;/p&gt;</t>
  </si>
  <si>
    <t>{
    "id": "M2-EyP-3b-I-2",
    "stimulus": "&lt;p&gt;Este gráfico representa el medio de transporte que utilizar {{T4}} alumnos para ir al colegio. Cada imagen equivale a 5 alumnos. Haz clic en la frase correcta.&lt;/p&gt;&lt;div style=\"display: flex; justify-content: center;\"&gt;&lt;div class=\"fr-chart\" data-chart='{\"type\": \"pictograph\", \"series\": [{\"img\": \"{{Q1.img}}\", \"value\":{{Q1}} },{\"img\": \"{{Q2.img}}\", \"value\":{{Q2}}},{\"img\": \"{{Q3.img}}\", \"value\":{{Q3}}}], \"labels\":[\"{{Q1.label}}\",\"{{Q2.label}}\",\"{{Q3.label}}\"]}'&gt;&lt;/div&gt;&lt;/div&gt;",
    "hint": "&lt;p&gt;Cuenta la cantidad de veces que se repite cada imagen y multiplícala por 5.&lt;/p&gt;",
    "feedback": "&lt;p&gt;Cuenta la cantidad de veces que se repite cada imagen y multiplícala por 5.&lt;/p&gt;",
    "seed": {
        "parameters": [
            {
                "name": "Q1",
                "label": "Coche",
                "img": "https://blueberry-assets.oneclick.es/M2_EyP_1b_2.svg",
                "list": [
                    1,
                    2,
                    3,
                    4,
                    5
                ]
            },
            {
                "name": "Q2",
                "label": "Bicicleta",
                "img": "https://blueberry-assets.oneclick.es/M2_EyP_1b_3.svg",
                "list": [
                    1,
                    2,
                    3,
                    4,
                    5
                ]
            },
            {
                "name": "Q3",
                "label": "Autobús",
                "img": "https://blueberry-assets.oneclick.es/M2_EyP_1b_1.svg",
                "list": [
                    1,
                    2,
                    3,
                    4,
                    5
                ]
            }
        ],
        "calculated": [
            {
                "name": "T1",
                "label": "{{function}}",
                "function": "{{Q1}}*5",
                "temp": true
            },
            {
                "name": "T2",
                "label": "{{function}}",
                "function": "{{Q2}}*5",
                "temp": true
            },
            {
                "name": "T3",
                "label": "{{function}}",
                "function": "{{Q3}}*5",
                "temp": true
            },
            {
                "name": "T4",
                "label": "{{function}}",
                "function": "{{Q1}}*5+{{Q2}}*5+{{Q3}}*5",
                "temp": true
            },
            {
                "name": "A1",
                "label": "{{T1}} niños llegan en coche.",
                "function": ""
            },
            {
                "name": "A2",
                "label": "{{T2}} niños llegan en bicicleta.",
                "function": ""
            },
            {
                "name": "A3",
                "label": "{{T3}} niños llegan en autobús.",
                "function": ""
            },
            {
                "name": "A4",
                "label": "{{T2}} niños llegan en autobús.",
                "function": "",
                "incorrect": true
            },
            {
                "name": "A5",
                "label": "{{T3}} niños llegan en coche.",
                "function": "",
                "incorrect": true
            },
            {
                "name": "A6",
                "label": "{{T1}} niños llegan en bicicleta.",
                "function": "",
                "incorrect": true
            }
        ],
        "uniques": true
    },
    "algorithm": {
        "name": "trueFalse",
        "template": "Multiple choice – standard",
        "params": {
            "countCorrect": 1,
            "countIncorrect": 2,
            "showCheckIcon": false,
            "columns": 3
        }
    }
}</t>
  </si>
  <si>
    <t>&lt;p&gt;Este gráfico representa el tipo de películas que prefiere un grupo de {{T1}} personas. Elige la frase correcta.&lt;/p&gt; 
Gráfico: (pictograma)
Serie "Películas": {{Q1}},{{Q2}}, {{Q3}}
Eje x: "Terror"; "Comedia"; "Musicales";
Imágenes: M2-EyP-3b-1, M2-EyP-3b-2 y M2-EyP-3b-3
(Se ven 3: 1 correcta)</t>
  </si>
  <si>
    <t>Q1-Q4 = List=2,3,4,5</t>
  </si>
  <si>
    <t>T1={{Q1}}+{{Q2}}+{{Q3}}+{{Q4}}
A1={{Q1}} personas prefieren las películas de terror.#*
A2={{Q2}} personas prefieren las comedias.#*
A3={{Q3}} personas prefieren los musicales.#*
A4={{Q2}} personas prefieren las películas de terror.#
A5={{Q3}} personas prefieren las comedias.#
A6={{Q1}} personas prefieren los musicales.#</t>
  </si>
  <si>
    <t>&lt;p&gt;Cuenta la cantidad de emojis en cada categoria de películas.&lt;/p&gt;</t>
  </si>
  <si>
    <t>&lt;p&gt;Cuenta la cantidad de emojis en cada categoría de películas.&lt;/p&gt;</t>
  </si>
  <si>
    <t>{"id":"M2-EyP-3b-I-3","stimulus":"&lt;p&gt;Este gráfico representa el tipo de películas que prefiere un grupo de {{T1}} personas. Elige la frase correcta.&lt;/p&gt;&lt;div style=\"display: flex; justify-content: center;\"&gt;&lt;div class=\"fr-chart\" data-chart='{\"type\": \"pictograph\", \"series\": [{\"img\": \"{{Q1.img}}\", \"value\":{{Q1}} },{\"img\": \"{{Q2.img}}\", \"value\":{{Q2}}},{\"img\": \"{{Q3.img}}\", \"value\":{{Q3}}}], \"labels\":[\"{{Q1.label}}\",\"{{Q2.label}}\",\"{{Q3.label}}\"]}'&gt;&lt;/div&gt;&lt;/div&gt;","hint":"&lt;p&gt;Cuenta la cantidad de emojis en cada categoria de películas.&lt;/p&gt;","feedback":"&lt;p&gt;Cuenta la cantidad de emojis en cada categoría de películas.&lt;/p&gt;","seed":{"parameters":[{"name":"Q1","label":"Terror","img":"https://blueberry-assets.oneclick.es/M2_EyP_3b_2.svg","list":[2,3,4,5]},{"name":"Q2","label":"Comedia","img":"https://blueberry-assets.oneclick.es/M2_EyP_3b_1.svg","list":[2,3,4,5]},{"name":"Q3","label":"Musicales","img":"https://blueberry-assets.oneclick.es/M2_EyP_3b_3.svg","list":[2,3,4,5]}],"calculated":[{"name":"T1","label":"{{function}}","function":"{{Q1}}+{{Q2}}+{{Q3}}","temp":true},{"name":"A1","label":"{{Q1}} personas prefieren las películas de terror.","function":""},{"name":"A2","label":"{{Q2}} personas prefieren las comedias.","function":""},{"name":"A3","label":"{{Q3}} personas prefieren los musicales.","function":""},{"name":"A4","label":"{{Q2}} personas prefieren las películas de terror.","function":"","incorrect":true},{"name":"A5","label":"{{Q3}} personas prefieren las comedias.","function":"","incorrect":true},{"name":"A6","label":"{{Q1}} personas prefieren los musicales.","function":"","incorrect":true}],"uniques":true},"algorithm":{"name":"trueFalse","template":"Multiple choice – standard","params":{"countCorrect":1,"countIncorrect":2,"showCheckIcon":false,
            "columns": 3
        }
    }
}</t>
  </si>
  <si>
    <t>&lt;p&gt;Después de participar en una competición de tres etapas, Alfredo ha realizado un gráfico con los puntos obtenidos en cada una. Completa la información.&lt;/p&gt;
Gráfico: (pictograma: M2-G-4a-3)
Serie "Puntos": {{Q1}}, {{Q2}}, {{Q3}}
Eje x: "Etapa 1", "Etapa 2", "Etapa 3"</t>
  </si>
  <si>
    <t>&lt;p&gt;Alfredo ha obtenido {{A1}} puntos en la primera etapa. &lt;/p&gt;&lt;p&gt;Ha conseguido un total de {{A2}} puntos.&lt;/p&gt;</t>
  </si>
  <si>
    <t>A1= {{Q1}}
A2={{Q1}}+{{Q2}}+{{Q3}}</t>
  </si>
  <si>
    <t>&lt;p&gt;Cuenta la cantidad de trofeos en cada etapa.&lt;/p&gt;</t>
  </si>
  <si>
    <t>&lt;p&gt;Cuenta la cantidad de trofeos en cada etapa. Cada trofeo representa 1 punto.&lt;/p&gt;</t>
  </si>
  <si>
    <t>{"id":"M2-EyP-3b-E-1","stimulus":"&lt;p&gt;Después de participar en una competición de tres etapas, Alfredo ha realizado un gráfico con los puntos obtenidos en cada una. Completa la información.&lt;/p&gt;&lt;div style=\"display: flex; justify-content: center;\"&gt;&lt;div class=\"fr-chart\" data-chart='{\"type\": \"pictograph\", \"series\": [{\"img\": \"{{Q1.img}}\", \"value\":{{Q1}} },{\"img\": \"{{Q2.img}}\", \"value\":{{Q2}}},{\"img\": \"{{Q3.img}}\", \"value\":{{Q3}}}], \"labels\":[\"{{Q1.label}}\",\"{{Q2.label}}\",\"{{Q3.label}}\"]}'&gt;&lt;/div&gt;&lt;/div&gt;","template":"&lt;p&gt;Alfredo ha obtenido {{response}} puntos en la primera etapa.&lt;/p&gt;&lt;p&gt;Ha conseguido un total de {{response}} puntos.&lt;/p&gt;","hint":"&lt;p&gt;Cuenta la cantidad de trofeos en cada etapa.&lt;/p&gt;","feedback":"&lt;p&gt;Cuenta la cantidad de trofeos en cada etapa. Cada trofeo representa 1 punto.&lt;/p&gt;","seed":{"parameters":[{"name":"Q1","label":"Etapa 1","img":"https://blueberry-assets.oneclick.es/M2_G_4a_3.svg","list":[2,3,4,5]},{"name":"Q2","label":"Etapa 2","img":"https://blueberry-assets.oneclick.es/M2_G_4a_3.svg","list":[2,3,4,5]},{"name":"Q3","label":"Etapa 3","img":"https://blueberry-assets.oneclick.es/M2_G_4a_3.svg","list":[2,3,4,5]}],"calculated":[{"name":"A1","label":"{{function}}","function":"{{Q1}}"},{"name":"A2","label":"{{function}}","function":"{{Q1}}+{{Q2}}+{{Q3}}"}],"uniques":true},"algorithm":{"name":"calculateOperation","params":{"method":"equivLiteral","keyboard":"NUMERICAL"}}}</t>
  </si>
  <si>
    <t>&lt;p&gt;Emilia le ha preguntado a un grupo de compañeros dónde prefieren pasar sus vacaciones y ha realizado este gráfico. Completa las oraciones&lt;/p&gt;
Gráfico: (pictogramas: M2-EyP-3b-4, M2-EyP-3b-5, M2-EyP-3b-6)
Serie "Compañeros": {{Q1}}, {{Q2}}, {{Q3}}
Eje x: "Playa", "Montaña", "Ciudad"</t>
  </si>
  <si>
    <t>&lt;p&gt;{{A1}} compañeros prefieren la montaña.&lt;/p&gt;&lt;p&gt;Emilia ha preguntado a {{A2}} compañeros.&lt;/p&gt;</t>
  </si>
  <si>
    <t>Q1-Q3= List=2,3,4,5</t>
  </si>
  <si>
    <t>A1={{Q2}}
A2={{Q1}}+{{Q2}}+{{Q3}}</t>
  </si>
  <si>
    <t>&lt;p&gt;Cuenta la cantidad de veces que se repite cada imagen.&lt;/p&gt;</t>
  </si>
  <si>
    <t>{"id":"M2-EyP-3b-E-2","stimulus":"&lt;p&gt;Emilia le ha preguntado a un grupo de compañeros dónde prefieren pasar sus vacaciones y ha realizado este gráfico. Completa las oraciones&lt;/p&gt;&lt;div style=\"display: flex; justify-content: center;\"&gt;&lt;div class=\"fr-chart\" data-chart='{\"type\": \"pictograph\", \"series\": [{\"img\": \"{{Q1.img}}\", \"value\":{{Q1}} },{\"img\": \"{{Q2.img}}\", \"value\":{{Q2}}},{\"img\": \"{{Q3.img}}\", \"value\":{{Q3}}}], \"labels\":[\"{{Q1.label}}\",\"{{Q2.label}}\",\"{{Q3.label}}\"]}'&gt;&lt;/div&gt;&lt;/div&gt;","template":"&lt;p&gt;{{response}} compañeros prefieren la montaña.&lt;/p&gt;&lt;p&gt;Emilia ha preguntado a {{response}} compañeros.&lt;/p&gt;","hint":"&lt;p&gt;Cuenta la cantidad de veces que se repite cada imagen.&lt;/p&gt;","feedback":"&lt;p&gt;Cuenta la cantidad de veces que se repite cada imagen.&lt;/p&gt;","seed":{"parameters":[{"name":"Q1","label":"Playa","img":"https://blueberry-assets.oneclick.es/M2_EyP_3b_4.svg","list":[2,3,4,5]},{"name":"Q2","label":"Montaña","img":"https://blueberry-assets.oneclick.es/M2_EyP_3b_5.svg","list":[2,3,4,5]},{"name":"Q3","label":"Ciudad","img":"https://blueberry-assets.oneclick.es/M2_EyP_3b_6.svg","list":[2,3,4,5]}],"calculated":[{"name":"A1","label":"{{function}}","function":"{{Q2}}"},{"name":"A2","label":"{{function}}","function":"{{Q1}}+{{Q2}}+{{Q3}}"}],"uniques":true},"algorithm":{"name":"calculateOperation","params":{"method":"equivLiteral","keyboard":"NUMERICAL"}}}</t>
  </si>
  <si>
    <t>&lt;p&gt;Ignacio le ha preguntado a sus amistades cuál es su estación del año preferida y ha realizado este gráfico con las respuestas. Completa las oraciones.&lt;/p&gt;
Gráfico: (pictogramas: M2-EyP-3b-7, M2-EyP-3b-8, M2-EyP-3b-9, M2-EyP-3b-10)
Serie "Amigos": {{Q1}}, {{Q2}}, {{Q3}}, {{Q4}}
Eje x: "Primavera",  "Verano", "Otoño", "Invierno"</t>
  </si>
  <si>
    <t>&lt;p&gt;{{A1}} amigos prefieren el verano.&lt;/p&gt;&lt;p&gt;Ignacio le ha preguntado a {{A2}} amigos.&lt;/p&gt;</t>
  </si>
  <si>
    <t>A1={{Q2}}
A2={{Q1}}+{{Q2}}+{{Q3}}+{{Q4}}</t>
  </si>
  <si>
    <t>&lt;p&gt;Cuenta la cantidad de veces que se repite cada estación del año.&lt;/p&gt;</t>
  </si>
  <si>
    <t>{"id":"M2-EyP-3b-E-3","stimulus":"&lt;p&gt;Ignacio le ha preguntado a sus amistades cuál es su estación del año preferida y ha realizado este gráfico con las respuestas. Completa las oraciones.&lt;/p&gt;&lt;div style=\"display: flex; justify-content: center;\"&gt;&lt;div class=\"fr-chart\" data-chart='{\"type\": \"pictograph\", \"series\": [{\"img\": \"{{Q1.img}}\", \"value\":{{Q1}} },{\"img\": \"{{Q2.img}}\", \"value\":{{Q2}}},{\"img\": \"{{Q3.img}}\", \"value\":{{Q3}}},{\"img\": \"{{Q4.img}}\", \"value\":{{Q4}}}], \"labels\":[\"{{Q1.label}}\",\"{{Q2.label}}\",\"{{Q3.label}}\",\"{{Q4.label}}\"]}'&gt;&lt;/div&gt;&lt;/div&gt;","template":"&lt;p&gt;{{response}} amigos prefieren el verano.&lt;/p&gt;&lt;p&gt;Ignacio le ha preguntado a {{response}} amigos.&lt;/p&gt;","hint":"&lt;p&gt;Cuenta la cantidad de veces que se repite cada estación del año.&lt;/p&gt;","feedback":"&lt;p&gt;Cuenta la cantidad de veces que se repite cada estación del año.&lt;/p&gt;","seed":{"parameters":[{"name":"Q1","label":"Primavera","img":"https://blueberry-assets.oneclick.es/M2_EyP_3b_9.svg","list":[2,3,4,5]},{"name":"Q2","label":"Verano","img":"https://blueberry-assets.oneclick.es/M2_EyP_3b_7.svg","list":[2,3,4,5]},{"name":"Q3","label":"Otoño","img":"https://blueberry-assets.oneclick.es/M2_EyP_3b_8.svg","list":[2,3,4,5]},{"name":"Q4","label":"Invierno","img":"https://blueberry-assets.oneclick.es/M2_EyP_3b_10.svg","list":[2,3,4,5]}],"calculated":[{"name":"A1","label":"{{function}}","function":"{{Q2}}"},{"name":"A2","label":"{{function}}","function":"{{Q1}}+{{Q2}}+{{Q3}}+{{Q4}}"}],"uniques":true},"algorithm":{"name":"calculateOperation","params":{"method":"equivLiteral","keyboard":"NUMERICAL"}}}</t>
  </si>
  <si>
    <t>M2-EyP-4b</t>
  </si>
  <si>
    <t>Responde a preguntas sobre la información de un gráfico de barras dobles</t>
  </si>
  <si>
    <t>&lt;p&gt;En el siguiente diagrama de barras dobles se muestra el número de alumnos de primero y de segundo que han ido de vacaciones a la playa y a la montaña. Indica si las afirmaciones son correctas o incorrectas.&lt;/p&gt;
&lt;div class=\"fr-chart ct-chart ct-minor-seventh\" data-chart='{\"type\": \"bar\", \"series\": [{\"name\": \"Playa\", \"data\": [{{Q1}},{{Q2}}]},{\"name\": \"Montaña\", \"data\": [{{Q3}},{{Q4}}]}], \"labels\":[\"Primero\",\"Segundo\"]}'&gt;&lt;/div&gt;</t>
  </si>
  <si>
    <t>Q1-Q4 = Min= 4; Max=9; Step= 1</t>
  </si>
  <si>
    <t>T1 = {{Q1}}+{{Q3}}
T2 = {{Q2}}+{{Q4}}
T3 = {{Q1}}+{{Q2}}
T4 = {{Q3}}+{{Q4}}
A1=En primero hay {{T1}} alumnos.#*
A2=En segundo hay {{T2}} alumnos.#*
A3=En total {{T3}} alumnos viajaron a la playa.#*
A4=En total {{T4}} alumnos viajaron a montaña.#*
A5=En primer año hay {{Q1}} alumnos.#
A6=En segundo año hay {{Q3}} alumnos.#
A7=En total {{Q1}} alumnos viajaron a la playa.#</t>
  </si>
  <si>
    <t>&lt;p&gt;La altura de la barra de cada color representa el número de alumnos que viajó a cada destino.&lt;/p&gt;</t>
  </si>
  <si>
    <t>{"id":"M2-EyP-4b-I-1","stimulus":"&lt;p&gt;En el siguiente diagrama de barras dobles se muestra el número de alumnos de primero y de segundo que han ido de vacaciones a la playa y a la montaña. Indica si las afirmaciones son correctas o incorrectas.&lt;/p&gt;&lt;div style=\"display: flex; justify-content: center;\"&gt;&lt;div class=\"fr-chart ct-chart ct-minor-seventh\" data-chart='{\"type\": \"bar\", \"series\": [{\"name\": \"Playa\", \"data\": [{{Q1}},{{Q2}}]},{\"name\": \"Montaña\", \"data\": [{{Q3}},{{Q4}}]}], \"labels\":[\"Primero\",\"Segundo\"],\"options\": {\"axisY\": {\"onlyInteger\": true}}}'&gt;&lt;/div&gt;&lt;/div&gt;","hint":"&lt;p&gt;La altura de la barra de cada color representa el número de alumnos que viajó a cada destino.&lt;/p&gt;","feedback":"&lt;p&gt;La altura de la barra de cada color representa el número de alumnos que viajó a cada destino.&lt;/p&gt;","seed":{"parameters":[{"name":"Q1","label":null,"min":4,"max":9,"step":1},{"name":"Q2","label":null,"min":4,"max":9,"step":1},{"name":"Q3","label":null,"min":4,"max":9,"step":1},{"name":"Q4","label":null,"min":4,"max":9,"step":1}],"calculated":[{"name":"T1","label":"{{function}}","function":"{{Q1}}+{{Q3}}","temp":true},{"name":"T2","label":"{{function}}","function":"{{Q2}}+{{Q4}}","temp":true},{"name":"T3","label":"{{function}}","function":"{{Q1}}+{{Q2}}","temp":true},{"name":"T4","label":"{{function}}","function":"{{Q3}}+{{Q4}}","temp":true},{"name":"A1","label":"En primero hay {{T1}} alumnos.","function":""},{"name":"A2","label":"En segundo hay {{T2}} alumnos.","function":""},{"name":"A3","label":"En total {{T3}} alumnos viajaron a la playa.","function":""},{"name":"A4","label":"En total {{T4}} alumnos viajaron a la montaña.","function":""},{"name":"A5","label":"En primer año hay {{Q1}} alumnos.","function":"","incorrect":true},{"name":"A6","label":"En segundo año hay {{Q3}} alumnos.","function":"","incorrect":true},{"name":"A7","label":"En total {{Q1}} alumnos viajaron a la playa.","function":"","incorrect":true}],"uniques":true},"algorithm":{"name":"trueFalse","template":"Choice matrix – inline","params":{"countCorrect":1,"countIncorrect":2,"showCheckIcon":false,"options":["Correcto","Incorrecto"]}}}</t>
  </si>
  <si>
    <t>&lt;p&gt;En el siguiente diagrama de barras dobles se representa la cantidad de videojuegos de aventuras y de deportes que tienen Estefanía y Valeria. Indica si las afirmaciones son correctas o incorrectas.&lt;/p&gt;
&lt;div class=\"fr-chart ct-chart ct-minor-seventh\" data-chart='{\"type\": \"bar\", \"series\": [{\"name\": \"Aventuras\", \"data\": [{{Q1}},{{Q2}}]},{\"name\": \"Deportes\", \"data\": [{{Q3}},{{Q4}}]}], \"labels\":[\"Estefanía\",\"Valeria\"]}'&gt;&lt;/div&gt;</t>
  </si>
  <si>
    <t>Q1-Q4 = Min= 1; Max= 9; Step= 1</t>
  </si>
  <si>
    <t>T1 = {{Q1}}+{{Q3}}
T2 = {{Q2}}+{{Q4}}
T3 = {{Q1}}+{{Q2}}
T4 = {{Q3}}+{{Q4}}
A1=Estefanía tiene {{T1}} videojuegos.#*
A2=Valeria tiene {{T2}} videojuegos.#*
A3=En total hay {{T3}} videojuegos de aventuras.#*
A4=En total hay {{T4}} videojuegos de deportes.#*
A5=Estefanía tiene {{Q1}} videojuegos.#
A6=Valeria tiene {{Q3}} videojuegos.#
A7=En total hay {{Q1}} videojuegos de aventuras.#</t>
  </si>
  <si>
    <t>&lt;p&gt;La altura de la barra de cada color representa el número de videojuegos de cada género.&lt;/p&gt;</t>
  </si>
  <si>
    <t>{"id":"M2-EyP-4b-I-2","stimulus":"&lt;p&gt;En el siguiente diagrama de barras dobles se representa la cantidad de videojuegos de aventuras y de deportes que tienen Estefanía y Valeria. Indica si las afirmaciones son correctas o incorrectas.&lt;/p&gt;&lt;div style=\"display: flex; justify-content: center;\"&gt;&lt;div class=\"fr-chart ct-chart ct-minor-seventh\" data-chart='{\"type\": \"bar\", \"series\": [{\"name\": \"Aventuras\", \"data\": [{{Q1}},{{Q2}}]},{\"name\": \"Deportes\", \"data\": [{{Q3}},{{Q4}}]}], \"labels\":[\"Estefanía\",\"Valeria\"],\"options\": {\"axisY\": {\"onlyInteger\": true}}}'&gt;&lt;/div&gt;&lt;/div&gt;","hint":"&lt;p&gt;La altura de la barra de cada color representa el número de videojuegos de cada género.&lt;/p&gt;","feedback":"&lt;p&gt;La altura de la barra de cada color representa el número de videojuegos de cada género.&lt;/p&gt;","seed":{"parameters":[{"name":"Q1","label":null,"min":1,"max":9,"step":1},{"name":"Q2","label":null,"min":1,"max":9,"step":1},{"name":"Q3","label":null,"min":1,"max":9,"step":1},{"name":"Q4","label":null,"min":1,"max":9,"step":1}],"calculated":[{"name":"T1","label":"{{function}}","function":"{{Q1}}+{{Q3}}","temp":true},{"name":"T2","label":"{{function}}","function":"{{Q2}}+{{Q4}}","temp":true},{"name":"T3","label":"{{function}}","function":"{{Q1}}+{{Q2}}","temp":true},{"name":"T4","label":"{{function}}","function":"{{Q3}}+{{Q4}}","temp":true},{"name":"A1","label":"Estefanía tiene {{T1}} videojuegos.","function":""},{"name":"A2","label":"Valeria tiene {{T2}} videojuegos.","function":""},{"name":"A3","label":"En total hay {{T3}} videojuegos de aventuras.","function":""},{"name":"A4","label":"En total hay {{T4}} videojuegos de deportes.","function":""},{"name":"A5","label":"Estefanía tiene {{Q1}} videojuegos.","function":"","incorrect":true},{"name":"A6","label":"Valeria tiene {{Q3}} videojuegos.","function":"","incorrect":true},{"name":"A7","label":"En total hay {{Q1}} videojuegos de aventuras.","function":"","incorrect":true}],"uniques":true},"algorithm":{"name":"trueFalse","template":"Choice matrix – inline","params":{"countCorrect":1,"countIncorrect":2,"showCheckIcon":false,"options":["Correcto","Incorrecto"]}}}</t>
  </si>
  <si>
    <t>&lt;p&gt;En el siguiente diagrama de barras dobles se representa la cantidad de helados de chocolate y de limón que han vendido hoy Jorge y Graciela. Indica si las afirmaciones son correctas o incorrectas.&lt;/p&gt;
&lt;div class=\"fr-chart ct-chart ct-minor-seventh\" data-chart='{\"type\": \"bar\", \"series\": [{\"name\": \"Chocolate\", \"data\": [{{Q1}},{{Q2}}]},{\"name\": \"Limón\", \"data\": [{{Q3}},{{Q4}}]}], \"labels\":[\"Jorge\",\"Graciela\"]}'&gt;&lt;/div&gt;</t>
  </si>
  <si>
    <t>Q1-Q4 = Min= 5; Max= 15; Step= 1</t>
  </si>
  <si>
    <t>T1 = {{Q1}}+{{Q3}}
T2 = {{Q2}}+{{Q4}}
T3 = {{Q1}}+{{Q2}}
T4 = {{Q3}}+{{Q4}}
A1=Jorge vendió {{T1}} helados.#*
A2=Graciela vendió {{T2}} helados.#*
A3=En total se vendieron {{T3}} helados de chocolate.#*
A4=En total se vendieron {{T4}} helados de limón.#*
A5=Jorge vendió {{Q1}} helados.#
A6=Graciela vendió {{Q3}} helados.#
A7=En total se vendieron {{Q1}} helados de chocolate.#</t>
  </si>
  <si>
    <t>&lt;p&gt;La altura de la barra de cada color representa el número de helados vendidos de cada sabor.&lt;/p&gt;</t>
  </si>
  <si>
    <t>{"id":"M2-EyP-4b-I-3","stimulus":"&lt;p&gt;En el siguiente diagrama de barras dobles se representa la cantidad de helados de chocolate y de limón que han vendido hoy Jorge y Graciela. Indica si las afirmaciones son correctas o incorrectas.&lt;/p&gt;&lt;div style=\"display: flex; justify-content: center;\"&gt;&lt;div class=\"fr-chart ct-chart ct-minor-seventh\" data-chart='{\"type\": \"bar\", \"series\": [{\"name\": \"Chocolate\", \"data\": [{{Q1}},{{Q2}}]},{\"name\": \"Limón\", \"data\": [{{Q3}},{{Q4}}]}], \"labels\":[\"Jorge\",\"Graciela\"],\"options\": {\"axisY\": {\"onlyInteger\": true}}}'&gt;&lt;/div&gt;&lt;/div&gt;","hint":"&lt;p&gt;La altura de la barra de cada color representa el número de helados vendidos de cada sabor.&lt;/p&gt;","feedback":"&lt;p&gt;La altura de la barra de cada color representa el número de helados vendidos de cada sabor.&lt;/p&gt;","seed":{"parameters":[{"name":"Q1","label":null,"min":5,"max":15,"step":1},{"name":"Q2","label":null,"min":5,"max":15,"step":1},{"name":"Q3","label":null,"min":5,"max":15,"step":1},{"name":"Q4","label":null,"min":5,"max":15,"step":1}],"calculated":[{"name":"T1","label":"{{function}}","function":"{{Q1}}+{{Q3}}","temp":true},{"name":"T2","label":"{{function}}","function":"{{Q2}}+{{Q4}}","temp":true},{"name":"T3","label":"{{function}}","function":"{{Q1}}+{{Q2}}","temp":true},{"name":"T4","label":"{{function}}","function":"{{Q3}}+{{Q4}}","temp":true},{"name":"A1","label":"Jorge vendió {{T1}} helados.","function":""},{"name":"A2","label":"Graciela vendió {{T2}} helados.","function":""},{"name":"A3","label":"En total se vendieron {{T3}} helados de chocolate.","function":""},{"name":"A4","label":"En total se vendieron {{T4}} helados de limón.","function":""},{"name":"A5","label":"Jorge vendió {{Q1}} helados.","function":"","incorrect":true},{"name":"A6","label":"Graciela vendió {{Q3}} helados.","function":"","incorrect":true},{"name":"A7","label":"En total se vendieron {{Q1}} helados de chocolate.","function":"","incorrect":true}],"uniques":true},"algorithm":{"name":"trueFalse","template":"Choice matrix – inline","params":{"countCorrect":1,"countIncorrect":2,"showCheckIcon":false,"options":["Correcto","Incorrecto"]}}}</t>
  </si>
  <si>
    <t>&lt;p&gt;Se han recopilado los coches y motos que pasan en una hora por la Avenida Principal y la Calle 2 de un pueblo en este diagrama de barras dobles. Completa la información.&lt;/p&gt;
&lt;div class=\"fr-chart ct-chart ct-minor-seventh\" data-chart='{\"type\": \"bar\", \"series\": [{\"name\": \"Coches\", \"data\": [{{Q1}},{{Q2}}]},{\"name\": \"Motos\", \"data\": [{{Q3}},{{Q4}}]}], \"labels\":[\"Avenida Principal\",\"Calle 2\"]}'&gt;&lt;/div&gt;</t>
  </si>
  <si>
    <t>&lt;p&gt;Por la Avenida Principal pasan un total de {{A1}} vehículos.&lt;/p&gt;&lt;p&gt;En total circulan {{A2}} coches.&lt;/p&gt;</t>
  </si>
  <si>
    <t>Q1-Q4 = Min= 5; Max= 30; Step= 1</t>
  </si>
  <si>
    <t>A1 = {{Q1}}+{{Q3}}
A2 = {{Q1}}+{{Q2}}</t>
  </si>
  <si>
    <t>&lt;p&gt;La altura de la barra de cada color representa el número de vehículos que circuló.&lt;/p&gt;</t>
  </si>
  <si>
    <t>{"id":"M2-EyP-4b-E-1","stimulus":"&lt;p&gt;Se han recopilado los coches y motos que pasan en una hora por la Avenida Principal y la Calle 2 de un pueblo en este diagrama de barras dobles. Completa la información.&lt;/p&gt;&lt;div style=\"display: flex; justify-content: center;\"&gt;&lt;div class=\"fr-chart ct-chart ct-minor-seventh\" data-chart='{\"type\": \"bar\", \"series\": [{\"name\": \"Coches\", \"data\": [{{Q1}},{{Q2}}]},{\"name\": \"Motos\", \"data\": [{{Q3}},{{Q4}}]}], \"labels\":[\"Avenida Principal\",\"Calle 2\"],\"options\": {\"axisY\": {\"onlyInteger\": true}}}'&gt;&lt;/div&gt;&lt;/div&gt;","template":"&lt;p&gt;Por la Avenida Principal pasan un total de {{response}} vehículos.&lt;/p&gt;&lt;p&gt;En total circulan {{response}} coches.&lt;/p&gt;","hint":"&lt;p&gt;La altura de la barra de cada color representa el número de vehículos que circuló.&lt;/p&gt;","feedback":"&lt;p&gt;La altura de la barra de cada color representa el número de vehículos que circuló.&lt;/p&gt;","seed":{"parameters":[{"name":"Q1","label":null,"min":5,"max":20,"step":1},{"name":"Q2","label":null,"min":5,"max":20,"step":1},{"name":"Q3","label":null,"min":5,"max":20,"step":1},{"name":"Q4","label":null,"min":5,"max":20,"step":1}],"calculated":[{"name":"A1","label":"{{function}}","function":"{{Q1}}+{{Q3}}"},{"name":"A2","label":"{{function}}","function":"{{Q1}}+{{Q2}}"}],"uniques":true},"algorithm":{"name":"calculateOperation","params":{"method":"equivLiteral","keyboard":"NUMERICAL"}}}</t>
  </si>
  <si>
    <t>Zaira ha representado la cantidad de robles y álamos que hay en el Parque del Norte y en el Parque del Sur en el siguiente diagrama de barras dobles. Completa la información.
Gráfica: (barras dobles)
Serie "Robles", "Álamos": {{Q1}}, {{Q2}}, {{Q3}}, {{Q4}}
Eje X: "Parque del Norte", "Parque del Sur"</t>
  </si>
  <si>
    <t>&lt;p&gt;En el Parque del Sur hay {{A1}} árboles.&lt;/p&gt;&lt;p&gt;En total hay {{A2}} álamos.&lt;/p&gt;</t>
  </si>
  <si>
    <t>Q1-Q4 = Min= 15; Max= 50; Step= 1</t>
  </si>
  <si>
    <t>A1 = {{Q2}}+{{Q4}}
A2 = {{Q3}}+{{Q4}}</t>
  </si>
  <si>
    <t>&lt;p&gt;La altura de la barra de cada color representa el número de cada tipo de árbol.&lt;/p&gt;</t>
  </si>
  <si>
    <t>{"id":"M2-EyP-4b-E-2","stimulus":"&lt;p&gt;Zaira ha representado la cantidad de robles y álamos que hay en el Parque del Norte y en el Parque del Sur en el siguiente diagrama de barras dobles. Completa la información.&lt;/p&gt;&lt;div style=\"display: flex; justify-content: center;\"&gt;&lt;div class=\"fr-chart ct-chart ct-minor-seventh\" data-chart='{\"type\": \"bar\", \"series\": [{\"name\": \"Robles\", \"data\": [{{Q1}},{{Q2}}]},{\"name\": \"Álamos\", \"data\": [{{Q3}},{{Q4}}]}], \"labels\":[\"Parque del Norte\",\"Parque del Sur\"],\"options\": {\"axisY\": {\"onlyInteger\": true}}}'&gt;&lt;/div&gt;&lt;/div&gt;","template":"&lt;p&gt;En el Parque del Sur hay {{response}} árboles.&lt;/p&gt;&lt;p&gt;En total hay {{response}} álamos.&lt;/p&gt;","hint":"&lt;p&gt;La altura de la barra de cada color representa el número de cada tipo de árbol.&lt;/p&gt;","feedback":"&lt;p&gt;La altura de la barra de cada color representa el número de cada tipo de árbol.&lt;/p&gt;","seed":{"parameters":[{"name":"Q1","label":null,"min":10,"max":20,"step":1},{"name":"Q2","label":null,"min":10,"max":20,"step":1},{"name":"Q3","label":null,"min":10,"max":20,"step":1},{"name":"Q4","label":null,"min":10,"max":20,"step":1}],"calculated":[{"name":"A1","label":"{{function}}","function":"{{Q2}}+{{Q4}}"},{"name":"A2","label":"{{function}}","function":"{{Q3}}+{{Q4}}"}],"uniques":true},"algorithm":{"name":"calculateOperation","params":{"method":"equivLiteral","keyboard":"NUMERICAL"}}}</t>
  </si>
  <si>
    <t>&lt;p&gt;Se ha recopilado la cantidad de participantes para las jornadas deportivas de junio y agosto de atletismo y natación en el siguiente diagrama de barras dobles. Completa la información.&lt;/p&gt;
&lt;div class=\"fr-chart ct-chart ct-minor-seventh\" data-chart='{\"type\": \"bar\", \"series\": [{\"name\": \"Atletismo\", \"data\": [{{Q1}},{{Q2}}]},{\"name\": \"Natación\", \"data\": [{{Q3}},{{Q4}}]}], \"labels\":[\"Junio\",\"Agosto\"]}'&gt;&lt;/div&gt;</t>
  </si>
  <si>
    <t>&lt;p&gt;En el mes que más se anotaron hubo un total de {{A1}} inscritos.&lt;/p&gt;&lt;p&gt;En total, {{A2}} personas practicaron natación.&lt;/p&gt;</t>
  </si>
  <si>
    <t>Q1-Q4 = Min= 25; Max= 40; Step= 1</t>
  </si>
  <si>
    <t>T1 = {{Q1}}+{{Q3}}
T2 = {{Q2}}+{{Q4}}
A1 = math.max({{T1}},{{T2}})
A2 = {{Q3}}+{{Q4}}</t>
  </si>
  <si>
    <t>&lt;p&gt;La altura de la barra de cada color representa el número de inscritos a cada deporte.&lt;/p&gt;</t>
  </si>
  <si>
    <t>{"id":"M2-EyP-4b-E-3","stimulus":"&lt;p&gt;Se ha recopilado la cantidad de participantes para las jornadas deportivas de junio y agosto de atletismo y natación en el siguiente diagrama de barras dobles. Completa la información.&lt;/p&gt;&lt;div style=\"display: flex; justify-content: center;\"&gt;&lt;div class=\"fr-chart ct-chart ct-minor-seventh\" data-chart='{\"type\": \"bar\", \"series\": [{\"name\": \"Atletismo\", \"data\": [{{Q1}},{{Q2}}]},{\"name\": \"Natación\", \"data\": [{{Q3}},{{Q4}}]}], \"labels\":[\"Junio\",\"Agosto\"],\"options\": {\"axisY\": {\"onlyInteger\": true}}}'&gt;&lt;/div&gt;&lt;/div&gt;","template":"&lt;p&gt;En el mes que más se anotaron hubo un total de {{response}} inscritos.&lt;/p&gt;&lt;p&gt;En total, {{response}} personas practicaron natación.&lt;/p&gt;","hint":"&lt;p&gt;La altura de la barra de cada color representa el número de inscritos a cada deporte.&lt;/p&gt;","feedback":"&lt;p&gt;La altura de la barra de cada color representa el número de inscritos a cada deporte.&lt;/p&gt;","seed":{"parameters":[{"name":"Q1","label":null,"min":10,"max":20,"step":1},{"name":"Q2","label":null,"min":10,"max":20,"step":1},{"name":"Q3","label":null,"min":10,"max":20,"step":1},{"name":"Q4","label":null,"min":10,"max":20,"step":1}],"calculated":[{"name":"T1","label":"{{function}}","function":"{{Q1}}+{{Q3}}","temp":true},{"name":"T2","label":"{{function}}","function":"{{Q2}}+{{Q4}}","temp":true},{"name":"A1","label":"{{function}}","function":"math.max({{T1}},{{T2}})"},{"name":"A2","label":"{{function}}","function":"{{Q3}}+{{Q4}}"}],"uniques":true},"algorithm":{"name":"calculateOperation","params":{"method":"equivLiteral","keyboard":"NUMERICAL"}}}</t>
  </si>
  <si>
    <t>M2-EyP-5a</t>
  </si>
  <si>
    <t>Realiza estimaciones sobre sucesos seguros, posibles e imposibles en situaciones sencillas de la vida cotidiana</t>
  </si>
  <si>
    <t>Juan y Luisa van a sacar, sin mirar, una pelota de esta bolsa. Une cada suceso con su tipo.
M2-EyP-5a-1
"Sacar de la bolsa una bola amarilla, azul o roja" ---- Suceso seguro
Sacar de la bolsa una pelota {{Q2}}. ---- Suceso posible
Sacar de la bolsa una pelota {{Q3}}. ---- Suceso imposible</t>
  </si>
  <si>
    <t>Q2= List= "amarilla", "roja", "azul"
Q3= List= "naranja", "verde", "blanca"</t>
  </si>
  <si>
    <t>&lt;p&gt;Un suceso es seguro si ocurre siempre.&lt;p&gt;&lt;/p&gt;Un suceso es posible si ocurre a veces.&lt;p&gt;&lt;/p&gt;Un suceso es imposible si no puede nunca.&lt;/p&gt;</t>
  </si>
  <si>
    <t>{
    "id": "M2-EyP-5a-I-1",
    "stimulus": "&lt;p&gt;Juan y Luisa van a sacar, sin mirar, una pelota de esta bolsa. Arrastra cada tipo de suceso a su lugar correspondiente.&lt;/p&gt;&lt;p&gt;&lt;div style=\"display:flex; justify-content:center;\"&gt;&lt;img src=\"https://blueberry-assets.oneclick.es/M2_EyP_5a_1.svg\" width=\"250\"&gt;&lt;/img&gt;&lt;/div&gt;&lt;/p&gt;",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"Q2",
                "label": null,
                "list": [
                    "amarilla",
                    "roja",
                    "azul"
                ]
            },
            {
                "name": "Q3",
                "label": null,
                "list": [
                    "naranja",
                    "verde",
                    "blanca"
                ]
            }
        ],
        "calculated": [
            {
                "name": "A1",
                "label": "Sacar de la bolsa una bola amarilla, azul o roja",
                "function": "Suceso seguro"
            },
            {
                "name": "A2",
                "label": "Sacar de la bolsa una pelota {{Q2}}.",
                "function": "Suceso posible"
            },
            {
                "name": "A3",
                "label": "Sacar de la bolsa una pelota {{Q3}}.",
                "function": "Suceso imposible"
            }
        ],
        "isNumToWords": true,
        "uniques": true
    },
    "algorithm": {
        "name": "linkOperationResult",
        "params": {
            "invert": true
        },
        "template": "Match list"
    }
}</t>
  </si>
  <si>
    <t>Une cada uno de estos sucesos que pueden pasar al tirar un dado con su tipo.
M2-EyP-5a-2
Sale un número menor que 7. ---- Suceso seguro
Sale el {{Q1}}. ---- Suceso posible
Sale el {{Q2}}. ---- Suceso imposible</t>
  </si>
  <si>
    <t>Q1 = List = 1, 2, 3, 4, 5, 6
Q2 = List = 7, 8, 9, 10, 11, 12</t>
  </si>
  <si>
    <t>{
    "id": "M2-EyP-5a-I-2",
    "stimulus": "&lt;p&gt;Arrastra cada nombre con el suceso que puede pasar al tirar un dado.&lt;/p&gt;&lt;p&gt;&lt;div style=\"display:flex; justify-content:center;\"&gt;&lt;img src=\"https://blueberry-assets.oneclick.es/M2_EyP_5a_2.svg\" width=\"200\"&gt;&lt;/img&gt;&lt;/div&gt;&lt;/p&gt;",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1,
                    2,
                    3,
                    4,
                    5,
                    6
                ]
            },
            {
                "name": "Q2",
                "label": null,
                "list": [
                    7,
                    8,
                    9,
                    10,
                    11,
                    12
                ]
            }
        ],
        "calculated": [
            {
                "name": "A1",
                "label": "Sale un número menor que 7.",
                "function": "Suceso seguro"
            },
            {
                "name": "A2",
                "label": "Sale el {{Q1}}.",
                "function": "Suceso posible"
            },
            {
                "name": "A3",
                "label": "Sale el {{Q2}}.",
                "function": "Suceso imposible"
            }
        ],
        "isNumToWords": true,
        "uniques": true
    },
    "algorithm": {
        "name": "linkOperationResult",
        "params": {
            "invert": true
        },
        "template": "Match list"
    }
}</t>
  </si>
  <si>
    <t>Fernando va a sacar de esta caja, sin mirar, un coche de juguete. Une cada uno de los sucesos con su tipo.
M2-EyP-5a-3
Sacar un coche rosa, negro o rojo. ---- Suceso seguro
Sacar un coche {{Q2}}. ---- Suceso posible
Sacar un coche {{Q3}}. ---- Suceso imposible</t>
  </si>
  <si>
    <t>Q2= List= "rosa", "negro", "rojo"
Q3= List= "blanco", "azul", "verde"</t>
  </si>
  <si>
    <t>{
    "id": "M2-EyP-5a-I-3",
    "stimulus": "&lt;p&gt;Fernando va a sacar de esta caja, sin mirar, un coche de juguete. Arrastra cada tipo de suceso a su lugar correspondiente.&lt;/p&gt;&lt;p&gt;&lt;div style=\"display:flex; justify-content:center;\"&gt;&lt;img src=\"https://blueberry-assets.oneclick.es/M2_EyP_5a_3.svg\" width=\"300\"&gt;&lt;/img&gt;&lt;/div&gt;&lt;/p&gt;",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"min": 1,
                "max": 99,
                "step": 1
            },
            {
                "name": "Q2",
                "label": null,
                "list": [
                    "rosa",
                    "negro",
                    "rojo"
                ]
            },
            {
                "name": "Q3",
                "label": null,
                "list": [
                    "blanco",
                    "azul",
                    "verde"
                ]
            }
        ],
        "calculated": [
            {
                "name": "A1",
                "label": "Sacar un coche rosa, negro o rojo.",
                "function": "Suceso seguro"
            },
            {
                "name": "A2",
                "label": "Sacar un coche {{Q2}}.",
                "function": "Suceso posible"
            },
            {
                "name": "A3",
                "label": "Sacar un coche {{Q3}}.",
                "function": "Suceso imposible"
            }
        ],
        "isNumToWords": true,
        "uniques": true
    },
    "algorithm": {
        "name": "linkOperationResult",
        "params": {
            "invert": true
        },
        "template": "Match list"
    }
}</t>
  </si>
  <si>
    <t>&lt;p&gt;¿En qué tipo clasificarías este suceso?&lt;/p&gt;&lt;p&gt;\"{{Q1}}\".&lt;/p&gt;
Suceso seguro*
Suceso posible
Suceso imposible</t>
  </si>
  <si>
    <t>Q1 = "Si Elena recoge su habitación, estará más ordenada", "Si una pelota choca contra una pared, rebota", "Si una persona no duerme, tendrá sueño"</t>
  </si>
  <si>
    <t>&lt;p&gt;Un suceso es &lt;b&gt;seguro&lt;/b&gt; si ocurre siempre.&lt;p&gt;&lt;/p&gt;Un suceso es &lt;b&gt;posible&lt;/b&gt; si ocurre a veces.&lt;p&gt;&lt;/p&gt;Un suceso es &lt;b&gt;imposible&lt;/b&gt; si no puede suceder nunca.&lt;/p&gt;</t>
  </si>
  <si>
    <t>{
    "id": "M2-EyP-5a-E-1",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"Si Elena recoge su habitación, estará más ordenada.",
                    "Si una pelota choca contra una pared, rebota.",
                    "Si una persona no duerme, tendrá sueño."
                ]
            }
        ],
        "calculated": [
            {
                "name": "A1",
                "label": "{{function}}",
                "function": "Suceso seguro."
            },
            {
                "name": "A2",
                "label": "{{function}}",
                "function": "Suceso posible.",
                "incorrect": true
            },
            {
                "name": "A3",
                "label": "{{function}}",
                "function": "Suceso imposible.",
                "incorrect": true
            }
        ],
        "uniques": true
    },
    "algorithm": {
        "name": "trueFalse",
        "template": "Multiple choice – standard",
        "params": {
            "countCorrect": 1,
            "countIncorrect": 2,
            "showCheckIcon": false,
            "columns": 3
        }
    }
}</t>
  </si>
  <si>
    <t>&lt;p&gt;¿En qué tipo clasificarías este suceso?&lt;/p&gt;&lt;p&gt;\"{{Q1}}\".&lt;/p&gt;
Suceso seguro
Suceso posible*
Suceso imposible</t>
  </si>
  <si>
    <t>Q1 = "Si se lanza una moneda, saldrá cruz", "Dentro de 30 días va a llover", "Si Irene lanza un dado, le saldrá un 5"</t>
  </si>
  <si>
    <t>{
    "id": "M2-EyP-5a-E-2",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"Si se lanza una moneda, saldrá cruz",
                    "Dentro de 30 días va a llover",
                    "Si Irene lanza un dado, le saldrá un 5"
                ]
            }
        ],
        "calculated": [
            {
                "name": "A1",
                "label": "{{function}}",
                "function": "Suceso seguro.",
                "incorrect": true
            },
            {
                "name": "A2",
                "label": "{{function}}",
                "function": "Suceso posible."
            },
            {
                "name": "A3",
                "label": "{{function}}",
                "function": "Suceso imposible.",
                "incorrect": true
            }
        ],
        "uniques": true
    },
    "algorithm": {
        "name": "trueFalse",
        "template": "Multiple choice – standard",
        "params": {
            "countCorrect": 1,
            "countIncorrect": 2,
            "showCheckIcon": false,
            "columns": 3
        }
    }
}</t>
  </si>
  <si>
    <t>&lt;p&gt;¿En qué tipo clasificarías este suceso?&lt;/p&gt;&lt;p&gt;\"{{Q1}}\".&lt;/p&gt;
Suceso seguro
Suceso posible
Suceso imposible*</t>
  </si>
  <si>
    <t>Q1 = "Nieva si hace mucho calor", "Me tocará la lotería si no compro un décimo", "Si un vaso con agua se cae al suelo, no se derramará ni una gota"</t>
  </si>
  <si>
    <t>{
    "id": "M2-EyP-5a-E-3",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"Nieva si hace mucho calor",
                    "Me tocará la lotería si no compro un décimo",
                    "Si un vaso con agua se cae al suelo, no se derramará ni una gota"
                ]
            }
        ],
        "calculated": [
            {
                "name": "A1",
                "label": "{{function}}",
                "function": "Suceso seguro.",
                "incorrect": true
            },
            {
                "name": "A2",
                "label": "{{function}}",
                "function": "Suceso posible.",
                "incorrect": true
            },
            {
                "name": "A3",
                "label": "{{function}}",
                "function": "Suceso imposible."
            }
        ],
        "uniques": true
    },
    "algorithm": {
        "name": "trueFalse",
        "template": "Multiple choice – standard",
        "params": {
            "countCorrect": 1,
            "countIncorrect": 2,
            "showCheckIcon": false,
            "columns": 3
        }
    }
}</t>
  </si>
  <si>
    <t>M2-EyP-6a</t>
  </si>
  <si>
    <t>Construye gráficos de puntos con la información dada (hasta 4 categorías)</t>
  </si>
  <si>
    <t>JSON sin imagen</t>
  </si>
  <si>
    <t>{
    "id": "M2-EyP-6a-I-1",
    "stimulus": "&lt;p&gt;En una fiesta hay globos de tres colores. Completa la gráfica&lt;/p&gt;",
    "hint": "&lt;p&gt;Señala en el gráfico cuantos globos hay de cada color.&lt;/p&gt;",
    "feedback": "&lt;p&gt;Señala en el gráfico cuantos globos hay de cada color.&lt;/p&gt;",
    "seed": {
        "parameters": [
            {
                "name": "Q1",
                "label": "Rojos",
                "img": "https://blueberry-assets.oneclick.es/M2_EyP_6b_2.png",
                "min": 1,
                "max": 8,
                "step": 1
            },
            {
                "name": "Q2",
                "label": "Amarillos",
                "img": "https://blueberry-assets.oneclick.es/M2_EyP_6b_2.png",
                "min": 1,
                "max": 8,
                "step": 1
            },
            {
                "name": "Q3",
                "label": "Verdes",
                "img": "https://blueberry-assets.oneclick.es/M2_EyP_6b_2.png",
                "min": 1,
                "max": 8,
                "step": 1
            }
        ],
        "uniques": false
    },
    "algorithm": {
        "name": "pictograph",
        "params": {
            "labelY": "",
            "labelX": "Nº de globos",
            "tableEnable": true,
            "tablePosition": "LEFT",
            "multiplier": 1
        }
    }
}</t>
  </si>
  <si>
    <t>{
    "id": "M2-EyP-6a-I-2",
    "stimulus": "&lt;p&gt;Marina tiene en su estuche rotuladores de cuatro colores diferentes.&lt;/p&gt;",
    "hint": "&lt;p&gt;Señala en el gráfico cuantos rotuladores hay de cada color.&lt;/p&gt;",
    "feedback": "&lt;p&gt;Señala en el gráfico cuantos rotuladores hay de cada color.&lt;/p&gt;",
    "seed": {
        "parameters": [
            {
                "name": "Q1",
                "label": "Azules",
                "img": "https://blueberry-assets.oneclick.es/M2_EyP_6b_2.png",
                "min": 1,
                "max": 8,
                "step": 1
            },
            {
                "name": "Q2",
                "label": "Amarillos",
                "img": "https://blueberry-assets.oneclick.es/M2_EyP_6b_2.png",
                "min": 1,
                "max": 8,
                "step": 1
            },
            {
                "name": "Q3",
                "label": "Naranjas",
                "img": "https://blueberry-assets.oneclick.es/M2_EyP_6b_2.png",
                "min": 1,
                "max": 8,
                "step": 1
            },
            {
                "name": "Q4",
                "label": "Rojos",
                "img": "https://blueberry-assets.oneclick.es/M2_EyP_6b_2.png",
                "min": 1,
                "max": 8,
                "step": 1
            }
        ],
        "uniques": false
    },
    "algorithm": {
        "name": "pictograph",
        "params": {
            "labelY": "",
            "labelX": "Nº de rotuladores",
            "tableEnable": true,
            "tablePosition": "LEFT",
            "multiplier": 1
        }
    }
}</t>
  </si>
  <si>
    <t>{
    "id": "M2-EyP-6a-I-3",
    "stimulus": "&lt;p&gt;La madre de Jesús ha comprado pizzas de distintos sabores para su fiesta de cumpleaños. Completa la gráfica.&lt;/p&gt;",
    "hint": "&lt;p&gt;Señala en el gráfico cuantas pizzas ha comprado de cada sabor.&lt;/p&gt;",
    "feedback": "&lt;p&gt;Señala en el gráfico cuantas pizzas ha comprado de cada sabor.&lt;/p&gt;",
    "seed": {
        "parameters": [
            {
                "name": "Q1",
                "label": "Margarita",
                "img": "https://blueberry-assets.oneclick.es/M2_EyP_6b_2.png",
                "min": 1,
                "max": 4,
                "step": 1
            },
            {
                "name": "Q2",
                "label": "Cuatro quesos",
                "img": "https://blueberry-assets.oneclick.es/M2_EyP_6b_2.png",
                "min": 1,
                "max": 4,
                "step": 1
            },
            {
                "name": "Q3",
                "label": "Pepperoni",
                "img": "https://blueberry-assets.oneclick.es/M2_EyP_6b_2.png",
                "min": 1,
                "max": 4,
                "step": 1
            },
            {
                "name": "Q4",
                "label": "Napolitana",
                "img": "https://blueberry-assets.oneclick.es/M2_EyP_6b_2.png",
                "min": 1,
                "max": 4,
                "step": 1
            }
        ],
        "uniques": false
    },
    "algorithm": {
        "name": "pictograph",
        "params": {
            "labelY": "",
            "labelX": "Nº de pizzas",
            "tableEnable": true,
            "tablePosition": "LEFT",
            "multiplier": 1
        }
    }
}</t>
  </si>
  <si>
    <t>M2-EyP-6b</t>
  </si>
  <si>
    <t>Responde a preguntas sobre la información de un gráfico de puntos</t>
  </si>
  <si>
    <t>&lt;p&gt;Un alcalde ha contado los columpios que hay en su ciudad. En este gráfico, cada punto es 1 columpio. Determina si estas afirmaciones son verdaderas o falsas.&lt;/p&gt;&lt;div class=\"fr-chart\" data-chart='{\"type\": \"pictograph\", \"series\": [{\"img\": \"{{Q1.img}}\", \"value\":{{Q1}} },{\"img\": \"{{Q2.img}}\", \"value\":{{Q2}}},{\"img\": \"{{Q3.img}}\", \"value\":{{Q3}}}, {\"img\": \"{{Q4.img}}\", \"value\":{{Q4}} }], \"labels\":[\"{{Q1.label}}\",\"{{Q2.label}}\",\"{{Q3.label}}\",\"{{Q4.label}}\"]}'&gt;&lt;/div&gt;
A1*
A2*
A3*
A4*
A5
A6
A7
A8
(Se ven 3, 1 correcta)</t>
  </si>
  <si>
    <t>True/False</t>
  </si>
  <si>
    <t>Q1 = List = 2, 3, 4, 5
Q2 = List = 2, 3, 4, 5
Q3 = List = 2, 3, 4, 5
Q4 = List = 2, 3, 4, 5</t>
  </si>
  <si>
    <t>A1 = En el {{Q1.label}} hay {{Q1}} columpios.
A2 = En el {{Q2.label}} hay {{Q2}} columpios.
A3 = En el {{Q3.label}} hay {{Q3}} columpios.
A4 = En el {{Q4.label}} hay {{Q4}} columpios.
A5 = En el {{Q1.label}} hay {{Q2}} columpios.
feedback = En realidad, en el {{Q1.label}} hay {{Q1}} columpios.
A6 = En el {{Q2.label}} hay {{Q4}} columpios.
feedback = En realidad, en el {{Q2.label}} hay {{Q2}} columpios.
A7 = En el {{Q3.label}} hay {{Q1}} columpios.
feedback = En realidad, en el {{Q3.label}} hay {{Q3}} columpios.
A8 = En el {{Q4.label}} hay {{Q3}} columpios.
feedback = En realidad, en el {{Q4.label}} hay {{Q4}} columpios.</t>
  </si>
  <si>
    <t>Cada punto representa 1 columpio.</t>
  </si>
  <si>
    <t>{
    "id": "M2-EyP-6b-I-1",
    "stimulus": "&lt;p&gt;Un alcalde ha contado los columpios que hay en su ciudad. Cada punto es 1 columpio.&lt;/p&gt;&lt;div style=\"display:flex; justify-content:center;\"&gt;&lt;div class=\"fr-chart\" data-chart='{\"type\": \"pictograph\", \"series\": [{\"img\": \"{{Q1.img}}\", \"value\":{{Q1}} },{\"img\": \"{{Q2.img}}\", \"value\":{{Q2}}},{\"img\": \"{{Q3.img}}\", \"value\":{{Q3}}}, {\"img\": \"{{Q4.img}}\", \"value\":{{Q4}} }], \"labels\":[\"{{Q1.label}}\",\"{{Q2.label}}\",\"{{Q3.label}}\",\"{{Q4.label}}\"]}'&gt;&lt;/div&gt;&lt;/div&gt;&lt;p&gt;Determina si estas afirmaciones son verdaderas o falsas.&lt;/p&gt;",
    "hint": "Cada punto representa 1 columpio.",
    "feedback": "Cada punto representa 1 columpio.",
    "seed": {
        "parameters": [
            {
                "name": "Q1",
                "label": "parque del norte",
                "img": "https://blueberry-assets.oneclick.es/M2_EyP_6b_1.png",
                "min": 2,
                "max": 5,
                "step": 1
            },
            {
                "name": "Q2",
                "label": "parque del este",
                "img": "https://blueberry-assets.oneclick.es/M2_EyP_6b_1.png",
                "min": 2,
                "max": 5,
                "step": 1
            },
            {
                "name": "Q3",
                "label": "parque del sur",
                "img": "https://blueberry-assets.oneclick.es/M2_EyP_6b_1.png",
                "min": 2,
                "max": 5,
                "step": 1
            },
            {
                "name": "Q4",
                "label": "parque del oeste",
                "img": "https://blueberry-assets.oneclick.es/M2_EyP_6b_1.png",
                "min": 2,
                "max": 5,
                "step": 1
            }
        ],
        "calculated": [
            {
                "name": "A1",
                "label": "En el {{Q1.label}} hay {{Q1}} columpios.",
                "function": ""
            },
            {
                "name": "A2",
                "label": "En el {{Q2.label}} hay {{Q2}} columpios.",
                "function": ""
            },
            {
                "name": "A3",
                "label": "En el {{Q3.label}} hay {{Q3}} columpios.",
                "function": ""
            },
            {
                "name": "A4",
                "label": "En el {{Q4.label}} hay {{Q4}} columpios.",
                "function": ""
            },
            {
                "name": "A5",
                "label": "En el {{Q1.label}} hay {{Q2}} columpios.",
                "feedback": "En realidad, en el {{Q1.label}} hay {{Q1}} columpios.",
                "function": "",
                "incorrect": true
            },
            {
                "name": "A6",
                "label": "En el {{Q2.label}} hay {{Q4}} columpios.",
                "feedback": "En realidad, en el {{Q2.label}} hay {{Q2}} columpios.",
                "function": "",
                "incorrect": true
            },
            {
                "name": "A7",
                "label": "En el {{Q3.label}} hay {{Q1}} columpios.",
                "feedback": "En realidad, en el {{Q3.label}} hay {{Q3}} columpios.",
                "function": "",
                "incorrect": true
            },
            {
                "name": "A8",
                "label": "En el {{Q4.label}} hay {{Q3}} columpios.",
                "feedback": "En realidad, en el {{Q4.label}} hay {{Q4}} columpios.",
                "function": "",
                "incorrect": true
            }
        ],
        "uniques": true
    },
    "algorithm": {
        "name": "trueFalse",
        "template": "Choice matrix – inline",
        "params": {
            "countCorrect": 1,
            "countIncorrect": 2,
            "options": [
                "Verdadero",
                "Falso"
            ]
        }
    }
}</t>
  </si>
  <si>
    <t>&lt;p&gt;Tres compañeros de piso han apuntado cuántas veces han limpiado la arena del gato cada uno. En este diagrama, un punto equivale a 5 veces. Determina estas afirmaciones son verdaderas o falsas.&lt;/p&gt;&lt;div class=\"fr-chart\" data-chart='{\"type\": \"pictograph\", \"series\": [{\"img\": \"{{Q1.img}}\", \"value\":{{Q1}} },{\"img\": \"{{Q2.img}}\", \"value\":{{Q2}}},{\"img\": \"{{Q3.img}}\", \"value\":{{Q3}}}], \"labels\":[\"{{Q1.label}}\",\"{{Q2.label}}\",\"{{Q3.label}}\"]}'&gt;&lt;/div&gt;</t>
  </si>
  <si>
    <t>T1 = {{Q1}}*5
T2 = {{Q2}}*5
T3 = {{Q3}}*5
A1 = {{Q1.label}} ha limpiado la arena {{T1}} veces.
A2 = {{Q2.label}} ha limpiado la arena {{T2}} veces.
A3 = {{Q3.label}} ha limpiado la arena {{T3}} veces.
A5 = {{Q1.label}} ha limpiado la arena {{T2}} veces.
feedback = "En realidad, {{Q1.label}} ha limpiado la arena {{T1}} veces.
A6 = {{Q2.label}} ha limpiado la arena {{T3}} veces.
feedback = "En realidad, {{Q2.label}} ha limpiado la arena {{T2}} veces.",
A7 = {{Q3.label}} ha limpiado la arena {{T1}} veces.
feedback = "En realidad, {{Q3.label}} ha limpiado la arena {{T3}} veces.",</t>
  </si>
  <si>
    <t>Cada punto representa 5 veces.</t>
  </si>
  <si>
    <t>{
    "id": "M2-EyP-6b-I-2",
    "stimulus": "&lt;p&gt;Tres compañeros de piso han apuntado las veces que han limpiado la arena del gato. Un punto equivale a 5 veces.&lt;/p&gt;&lt;div style=\"display:flex; justify-content:center;\"&gt;&lt;div class=\"fr-chart\" data-chart='{\"type\": \"pictograph\", \"series\": [{\"img\": \"{{Q1.img}}\", \"value\":{{Q1}} },{\"img\": \"{{Q2.img}}\", \"value\":{{Q2}}},{\"img\": \"{{Q3.img}}\", \"value\":{{Q3}}}], \"labels\":[\"{{Q1.label}}\",\"{{Q2.label}}\",\"{{Q3.label}}\"]}'&gt;&lt;/div&gt;&lt;/div&gt;&lt;p&gt;Determina si estas afirmaciones son verdaderas o falsas.&lt;/p&gt;",
    "hint": "Cada punto representa 5 veces.",
    "feedback": "Cada punto representa 5 veces.",
    "seed": {
        "parameters": [
            {
                "name": "Q1",
                "label": "Rafael",
                "img": "https://blueberry-assets.oneclick.es/M2_EyP_6b_2.png",
                "min": 2,
                "max": 5,
                "step": 1
            },
            {
                "name": "Q2",
                "label": "Esteban",
                "img": "https://blueberry-assets.oneclick.es/M2_EyP_6b_2.png",
                "min": 2,
                "max": 5,
                "step": 1
            },
            {
                "name": "Q3",
                "label": "José",
                "img": "https://blueberry-assets.oneclick.es/M2_EyP_6b_2.png",
                "min": 2,
                "max": 5,
                "step": 1
            }
        ],
        "calculated": [
            {
                "name": "T1",
                "label": "{{function}}",
                "function": "{{Q1}}*5",
                "temp": "true"
            },
            {
                "name": "T2",
                "label": "{{function}}",
                "function": "{{Q2}}*5",
                "temp": "true"
            },
            {
                "name": "T3",
                "label": "{{function}}",
                "function": "{{Q3}}*5",
                "temp": "true"
            },
            {
                "name": "A1",
                "label": "{{Q1.label}} ha limpiado la arena {{T1}} veces.",
                "function": ""
            },
            {
                "name": "A2",
                "label": "{{Q2.label}} ha limpiado la arena {{T2}} veces.",
                "function": ""
            },
            {
                "name": "A3",
                "label": "{{Q3.label}} ha limpiado la arena {{T3}} veces.",
                "function": ""
            },
            {
                "name": "A5",
                "label": "{{Q1.label}} ha limpiado la arena {{T2}} veces.",
                "feedback": "En realidad, {{Q1.label}} ha limpiado la arena {{T1}} veces.",
                "function": "",
                "incorrect": true
            },
            {
                "name": "A6",
                "label": "{{Q2.label}} ha limpiado la arena {{T3}} veces.",
                "feedback": "En realidad, {{Q2.label}} ha limpiado la arena {{T2}} veces.",
                "function": "",
                "incorrect": true
            },
            {
                "name": "A7",
                "label": "{{Q3.label}} ha limpiado la arena {{T1}} veces.",
                "feedback": "En realidad, {{Q3.label}} ha limpiado la arena {{T3}} veces.",
                "function": "",
                "incorrect": true
            }
        ],
        "uniques": true
    },
    "algorithm": {
        "name": "trueFalse",
        "template": "Choice matrix – inline",
        "params": {
            "countCorrect": 1,
            "countIncorrect": 2,
            "options": [
                "Verdadero",
                "Falso"
            ]
        }
    }
}</t>
  </si>
  <si>
    <t>&lt;p&gt;Un club de ajedrecistas ha apuntado en este diagrama las victorias de varios de sus miembros. Determina estas afirmaciones son verdaderas o falsas.&lt;/p&gt;&lt;div class=\"fr-chart\" data-chart='{\"type\": \"pictograph\", \"series\": [{\"img\": \"{{Q1.img}}\", \"value\":{{Q1}} },{\"img\": \"{{Q2.img}}\", \"value\":{{Q2}}},{\"img\": \"{{Q3.img}}\", \"value\":{{Q3}}}, {\"img\": \"{{Q4.img}}\", \"value\":{{Q4}}}], \"labels\":[\"{{Q1.label}}\",\"{{Q2.label}}\",\"{{Q3.label}}\",\"{{Q4.label}}\"]}'&gt;&lt;/div&gt;
A1*
A2*
A3*
A4*
A5
A6
A7
A8
(Se ven 3, 1 correcta)</t>
  </si>
  <si>
    <t>A1 = {{Q1.label}} ha tenido {{Q1}} victorias.*
A2 = {{Q2.label}} ha tenido {{Q2}} victorias.*
A3 = {{Q3.label}} ha tenido {{Q3}} victorias.*
A4 = {{Q4.label}} ha tenido {{Q4}} victorias.*
A5 = {{Q1.label}} ha tenido {{Q2}} victorias.
feedback = "En realidad, {{Q1.label}} ha tenido {{Q1}} victorias."
A6 = {{Q2.label}} ha tenido {{Q4}} victorias.
feedback = "En realidad, {{Q2.label}} ha tenido {{Q2}} victorias."
A7 = {{Q3.label}} ha tenido {{Q1}} victorias.
feedback = "En realidad, {{Q3.label}} ha tenido {{Q3}} victorias."
A8 = {{Q4.label}} ha tenido {{Q3}} victorias.
feedback = "En realidad, {{Q4.label}} ha tenido {{Q4}} victorias."</t>
  </si>
  <si>
    <t>Cada punto representa 1 victoria.</t>
  </si>
  <si>
    <t>{
    "id": "M2-EyP-6b-I-3",
    "stimulus": "&lt;p&gt;Un club de ajedrecistas ha apuntado las victorias de sus miembros en este diagrama.&lt;/p&gt;&lt;div style=\"display:flex; justify-content:center;\"&gt;&lt;div class=\"fr-chart\" data-chart='{\"type\": \"pictograph\", \"series\": [{\"img\": \"{{Q1.img}}\", \"value\":{{Q1}} },{\"img\": \"{{Q2.img}}\", \"value\":{{Q2}}},{\"img\": \"{{Q3.img}}\", \"value\":{{Q3}}}, {\"img\": \"{{Q4.img}}\", \"value\":{{Q4}}}], \"labels\":[\"{{Q1.label}}\",\"{{Q2.label}}\",\"{{Q3.label}}\",\"{{Q4.label}}\"]}'&gt;&lt;/div&gt;&lt;/div&gt;&lt;p&gt;Determina estas afirmaciones son verdaderas o falsas.&lt;/p&gt;",
    "hint": "Cada punto representa 1 victoria.",
    "feedback": "Cada punto representa 1 victoria.",
    "seed": {
        "parameters": [
            {
                "name": "Q1",
                "label": "Petra",
                "img": "https://blueberry-assets.oneclick.es/M2_EyP_6b_3.png",
                "min": 2,
                "max": 5,
                "step": 1
            },
            {
                "name": "Q2",
                "label": "Amador",
                "img": "https://blueberry-assets.oneclick.es/M2_EyP_6b_3.png",
                "min": 2,
                "max": 5,
                "step": 1
            },
            {
                "name": "Q3",
                "label": "Juan",
                "img": "https://blueberry-assets.oneclick.es/M2_EyP_6b_3.png",
                "min": 2,
                "max": 5,
                "step": 1
            },
            {
                "name": "Q4",
                "label": "Claudia",
                "img": "https://blueberry-assets.oneclick.es/M2_EyP_6b_3.png",
                "min": 2,
                "max": 5,
                "step": 1
            }
        ],
        "calculated": [
            {
                "name": "A1",
                "label": "{{Q1.label}} ha tenido {{Q1}} victorias.",
                "function": ""
            },
            {
                "name": "A2",
                "label": "{{Q2.label}} ha tenido {{Q2}} victorias.",
                "function": ""
            },
            {
                "name": "A3",
                "label": "{{Q3.label}} ha tenido {{Q3}} victorias.",
                "function": ""
            },
            {
                "name": "A4",
                "label": "{{Q4.label}} ha tenido {{Q4}} victorias.",
                "function": ""
            },
            {
                "name": "A5",
                "label": "{{Q1.label}} ha tenido {{Q2}} victorias.",
                "feedback": "En realidad, {{Q1.label}} ha tenido {{Q1}} victorias.",
                "function": "",
                "incorrect": true
            },
            {
                "name": "A6",
                "label": "{{Q2.label}} ha tenido {{Q4}} victorias.",
                "feedback": "En realidad, {{Q2.label}} ha tenido {{Q2}} victorias.",
                "function": "",
                "incorrect": true
            },
            {
                "name": "A7",
                "label": "{{Q3.label}} ha tenido {{Q1}} victorias.",
                "feedback": "En realidad, {{Q3.label}} ha tenido {{Q3}} victorias.",
                "function": "",
                "incorrect": true
            },
            {
                "name": "A8",
                "label": "{{Q4.label}} ha tenido {{Q3}} victorias.",
                "feedback": "En realidad, {{Q4.label}} ha tenido {{Q4}} victorias.",
                "function": "",
                "incorrect": true
            }
        ],
        "uniques": true
    },
    "algorithm": {
        "name": "trueFalse",
        "template": "Choice matrix – inline",
        "params": {
            "countCorrect": 1,
            "countIncorrect": 2,
            "options": [
                "Verdadero",
                "Falso"
            ]
        }
    }
}</t>
  </si>
  <si>
    <t>En este diagrama se han representado los rinocerontes que hay en varios zoos. Cada punto representa una pareja. ¿Cuántos rinocerontes en los 5 zoos?
Gráfico de pictograma
Serie: {{Q1}}, {{Q2}}, {{Q3}}, {{Q4}},  {{Q5}}
Eje X : "Zoo 1", "Zoo 2", "Zoo 3", "Zoo 4","Zoo 5"
Icono: círculo</t>
  </si>
  <si>
    <t>Hay {{A1}} rinocerontes.</t>
  </si>
  <si>
    <t>Q1 = List = 1, 2, 3
Q2 = List = 1, 2, 3
Q3 = List = 1, 2, 3
Q4 = List = 1, 2, 3
Q5 = List = 1, 2, 3
uniques: false</t>
  </si>
  <si>
    <t>A1=({{Q1}}+{{Q2}}+{{Q3}}+{{Q4}}+{{Q5}})*2
T1 = {{Q1}}*2
T2 = {{Q2}}*2
T3 = {{Q3}}*2
T4 = {{Q4}}*2
T5 = {{Q5}}*2</t>
  </si>
  <si>
    <t>Cada punto representa 2 rinocerontes.</t>
  </si>
  <si>
    <t>&lt;p&gt;Cada punto representa 2 rinocerontes.&lt;/p&gt;&lt;p&gt;{{T1}} + {{T2}} + {{T3}} + {{T4}} + {{T5}} = {{A1}}&lt;/p&gt;</t>
  </si>
  <si>
    <t>{
    "id": "M2-EyP-6b-E-1",
    "stimulus": "&lt;p&gt;En este diagrama se han representado los rinocerontes que hay en varios zoos. Cada punto representa una pareja. &lt;/p&gt;&lt;div style=\"display:flex; justify-content:center;\"&gt;&lt;div class=\"fr-chart\" data-chart='{\"type\": \"pictograph\", \"series\": [{\"img\": \"{{Q1.img}}\", \"value\":{{Q1}} },{\"img\": \"{{Q2.img}}\", \"value\":{{Q2}}},{\"img\": \"{{Q3.img}}\", \"value\":{{Q3}}}, {\"img\": \"{{Q4.img}}\", \"value\":{{Q4}}},{\"img\": \"{{Q5.img}}\", \"value\":{{Q5}} }], \"labels\":[\"{{Q1.label}}\",\"{{Q2.label}}\",\"{{Q3.label}}\",\"{{Q4.label}}\",\"{{Q5.label}}\"]}'&gt;&lt;/div&gt;&lt;/div&gt;&lt;p&gt;¿Cuántos rinocerontes hay en total entre los 5 zoos?&lt;/p&gt;",
    "template": "&lt;p&gt;Hay {{response}} rinocerontes.&lt;/p&gt;",
    "hint": "&lt;p&gt;Cada punto representa 2 rinocerontes.&lt;/p&gt;",
    "feedback": "&lt;p&gt;Cada punto representa 2 rinocerontes.&lt;/p&gt;&lt;p&gt;{{T1}} + {{T2}} + {{T3}} + {{T4}} + {{T5}} = {{A1}}&lt;/p&gt;",
    "seed": {
        "parameters": [
            {
                "name": "Q1",
                "label": "zoo 1",
                "img": "https://blueberry-assets.oneclick.es/M2_EyP_6b_1.png",
                "min": 1,
                "max": 3,
                "step": 1
            },
            {
                "name": "Q2",
                "label": "zoo 2",
                "img": "https://blueberry-assets.oneclick.es/M2_EyP_6b_1.png",
                "min": 1,
                "max": 3,
                "step": 1
            },
            {
                "name": "Q3",
                "label": "zoo 3",
                "img": "https://blueberry-assets.oneclick.es/M2_EyP_6b_1.png",
                "min": 1,
                "max": 3,
                "step": 1
            },
            {
                "name": "Q4",
                "label": "zoo 4",
                "img": "https://blueberry-assets.oneclick.es/M2_EyP_6b_1.png",
                "min": 1,
                "max": 3,
                "step": 1
            },
            {
                "name": "Q5",
                "label": "zoo 5",
                "img": "https://blueberry-assets.oneclick.es/M2_EyP_6b_1.png",
                "min": 1,
                "max": 3,
                "step": 1
            }
        ],
        "calculated": [
            {
                "name": "T1",
                "label": "{{function}}",
                "function": "{{Q1}}*2",
                "temp": "true"
            },
            {
                "name": "T2",
                "label": "{{function}}",
                "function": "{{Q2}}*2",
                "temp": "true"
            },
            {
                "name": "T3",
                "label": "{{function}}",
                "function": "{{Q3}}*2",
                "temp": "true"
            },
            {
                "name": "T4",
                "label": "{{function}}",
                "function": "{{Q4}}*2",
                "temp": "true"
            },
            {
                "name": "T5",
                "label": "{{function}}",
                "function": "{{Q5}}*2",
                "temp": "true"
            },
            {
                "name": "A1",
                "label": "{{function}}",
                "function": "({{Q1}}+{{Q2}}+{{Q3}}+{{Q4}}+{{Q5}})*2"
            }
        ],
        "uniques": true
    },
    "algorithm": {
        "name": "calculateOperation",
        "params": {
            "method": "equivLiteral",
            "keyboard": "NUMERICAL"
        }
    }
}</t>
  </si>
  <si>
    <t>&lt;p&gt;Luisa ha elaborado este gráfico con el número de empleados de varias tiendas. Cada punto representa 2 personas. ¿Cuántos trabajadores tiene la librería?&lt;/p&gt;&lt;div class=\"fr-chart\" data-chart='{\"type\": \"pictograph\", \"series\": [{\"img\": \"{{Q1.img}}\", \"value\":{{Q1}} },{\"img\": \"{{Q2.img}}\", \"value\":{{Q2}}},{\"img\": \"{{Q3.img}}\", \"value\":{{Q3}}}, {\"img\": \"{{Q4.img}}\", \"value\":{{Q4}}},{\"img\": \"{{Q5.img}}\", \"value\":{{Q5}} }], \"labels\":[\"{{Q1.label}}\",\"{{Q2.label}}\",\"{{Q3.label}}\",\"{{Q4.label}}\",\"{{Q5.label}}\"]}'&gt;&lt;/div&gt;</t>
  </si>
  <si>
    <t>La librería tiene {{A1}} empleados.</t>
  </si>
  <si>
    <t>Q1 = List = 2, 3, 4
Q2 = List = 2, 3, 4
Q3 = List = 2, 3, 4
Q4 = List = 2, 3, 4
Q5 = List = 2, 3, 4
uniques: false</t>
  </si>
  <si>
    <t>A1 = {{Q3}}*2</t>
  </si>
  <si>
    <t>Cada punto representa 2 empleados.</t>
  </si>
  <si>
    <t>{
    "id": "M2-EyP-6b-E-2",
    "stimulus": "&lt;p&gt;Luisa ha elaborado este gráfico con el número de empleados de varias tiendas. Cada punto representa 2 personas.&lt;/p&gt;&lt;div style=\"display:flex; justify-content:center;\"&gt;&lt;div class=\"fr-chart\" data-chart='{\"type\": \"pictograph\", \"series\": [{\"img\": \"{{Q1.img}}\", \"value\":{{Q1}} },{\"img\": \"{{Q2.img}}\", \"value\":{{Q2}}},{\"img\": \"{{Q3.img}}\", \"value\":{{Q3}}}, {\"img\": \"{{Q4.img}}\", \"value\":{{Q4}}},{\"img\": \"{{Q5.img}}\", \"value\":{{Q5}} }], \"labels\":[\"{{Q1.label}}\",\"{{Q2.label}}\",\"{{Q3.label}}\",\"{{Q4.label}}\",\"{{Q5.label}}\"]}'&gt;&lt;/div&gt;&lt;/div&gt;&lt;p&gt;¿Cuántos trabajadores tiene la librería?&lt;/p&gt;",
    "template": "&lt;p&gt;La librería tiene {{response}} empleados.&lt;/p&gt;",
    "hint": "&lt;p&gt;Cada punto representa 2 empleados.&lt;/p&gt;",
    "feedback": "&lt;p&gt;Cada punto representa 2 empleados.&lt;/p&gt;",
    "seed": {
        "parameters": [
            {
                "name": "Q1",
                "label": "Tienda de ropa",
                "img": "https://blueberry-assets.oneclick.es/M2_EyP_6b_2.png",
                "min": 1,
                "max": 3,
                "step": 1
            },
            {
                "name": "Q2",
                "label": "Panadería",
                "img": "https://blueberry-assets.oneclick.es/M2_EyP_6b_2.png",
                "min": 1,
                "max": 3,
                "step": 1
            },
            {
                "name": "Q3",
                "label": "Librería",
                "img": "https://blueberry-assets.oneclick.es/M2_EyP_6b_2.png",
                "min": 1,
                "max": 3,
                "step": 1
            },
            {
                "name": "Q4",
                "label": "Restaurante",
                "img": "https://blueberry-assets.oneclick.es/M2_EyP_6b_2.png",
                "min": 1,
                "max": 3,
                "step": 1
            },
            {
                "name": "Q5",
                "label": "Zapatería",
                "img": "https://blueberry-assets.oneclick.es/M2_EyP_6b_2.png",
                "min": 1,
                "max": 3,
                "step": 1
            }
        ],
        "calculated": [
            {
                "name": "A1",
                "label": "{{function}}",
                "function": "{{Q3}}*2"
            }
        ],
        "uniques": true
    },
    "algorithm": {
        "name": "calculateOperation",
        "params": {
            "method": "equivLiteral",
            "keyboard": "NUMERICAL"
        }
    }
}</t>
  </si>
  <si>
    <t>Varios médicos han apuntado en este diagrama los pacientes con gripe que han tratado en un día. Cada punto representa 3 pacientes. ¿Cuántos ha visto Blanca?
Gráfico de pictograma
Serie: {{Q1}}, {{Q2}}, {{Q3}}, {{Q4}}
Eje X : "María José", "Blanca", "Gregorio", "Rodolfo"
Icono: círculo</t>
  </si>
  <si>
    <t>Blanca ha tratado a {{response}} pacientes.</t>
  </si>
  <si>
    <t>Q1 = List = 2, 3, 4, 5
Q2 = List = 2, 3, 4, 5
Q3 = List = 2, 3, 4, 5
Q4 = List = 2, 3, 4, 5
uniques: false</t>
  </si>
  <si>
    <t>A1 = {{Q2}}*3</t>
  </si>
  <si>
    <t>Cada punto representa 3 pacientes.</t>
  </si>
  <si>
    <t>{
    "id": "M2-EyP-6b-E-3",
    "stimulus": "&lt;p&gt;Varios médicos han apuntado en este diagrama los pacientes con gripe que han tratado en un día. Cada punto representa 3 pacientes.&lt;/p&gt;&lt;div style=\"display:flex; justify-content:center;\"&gt;&lt;div class=\"fr-chart\" data-chart='{\"type\": \"pictograph\", \"series\": [{\"img\": \"{{Q1.img}}\", \"value\":{{Q1}} },{\"img\": \"{{Q2.img}}\", \"value\":{{Q2}}},{\"img\": \"{{Q3.img}}\", \"value\":{{Q3}}}, {\"img\": \"{{Q4.img}}\", \"value\":{{Q4}}}], \"labels\":[\"{{Q1.label}}\",\"{{Q2.label}}\",\"{{Q3.label}}\",\"{{Q4.label}}\"]}'&gt;&lt;/div&gt;&lt;/div&gt;&lt;p&gt;¿Cuántos ha visto Blanca?&lt;/p&gt;",
    "template": "&lt;p&gt;Blanca ha tratado a {{response}} pacientes.&lt;/p&gt;",
    "hint": "&lt;p&gt;Cada punto representa 3 pacientes.&lt;/p&gt;",
    "feedback": "&lt;p&gt;Cada punto representa 3 pacientes.&lt;/p&gt;",
    "seed": {
        "parameters": [
            {
                "name": "Q1",
                "label": "María José",
                "img": "https://blueberry-assets.oneclick.es/M2_EyP_6b_3.png",
                "min": 1,
                "max": 3,
                "step": 1
            },
            {
                "name": "Q2",
                "label": "Blanca",
                "img": "https://blueberry-assets.oneclick.es/M2_EyP_6b_3.png",
                "min": 1,
                "max": 3,
                "step": 1
            },
            {
                "name": "Q3",
                "label": "Gregorio",
                "img": "https://blueberry-assets.oneclick.es/M2_EyP_6b_3.png",
                "min": 1,
                "max": 3,
                "step": 1
            },
            {
                "name": "Q4",
                "label": "Rodolfo",
                "img": "https://blueberry-assets.oneclick.es/M2_EyP_6b_3.png",
                "min": 1,
                "max": 3,
                "step": 1
            }
        ],
        "calculated": [
            {
                "name": "A1",
                "label": "{{function}}",
                "function": "{{Q2}}*3"
            }
        ],
        "uniques": false
    },
    "algorithm": {
        "name": "calculateOperation",
        "params": {
            "method": "equivLiteral",
            "keyboard": "NUMERICAL"
        }
    }
}</t>
  </si>
  <si>
    <t>Ejemplo</t>
  </si>
  <si>
    <t>M2-G-5b</t>
  </si>
  <si>
    <t>Describe itinerarios sobre una red cuadriculada utilizando arriba, abajo, derecha e izquierda</t>
  </si>
  <si>
    <t>No hacer</t>
  </si>
  <si>
    <t>M2-G-7b</t>
  </si>
  <si>
    <t>Dibuja los distintos tipos de polígonos</t>
  </si>
  <si>
    <t>M2-EyP-4a</t>
  </si>
  <si>
    <t>Construye gráficos de barras dobles con la información dada (hasta 4 categorías)</t>
  </si>
  <si>
    <t>Nombre de la imagen</t>
  </si>
  <si>
    <t>Posición (vertical/horizontal)</t>
  </si>
  <si>
    <t>Medidas</t>
  </si>
  <si>
    <t>Reutilizar de</t>
  </si>
  <si>
    <t>Descripción</t>
  </si>
  <si>
    <t>Nombre</t>
  </si>
  <si>
    <t>Observaciones</t>
  </si>
  <si>
    <t>imágenes SVG 300px ancho (o 300px de alto si es estrecha)</t>
  </si>
  <si>
    <t>Personajes haciendo cola</t>
  </si>
  <si>
    <t>6 personas haciendo cola para pagar en un supermercado:
1º: Niño con camiseta amarilla.
2º: Señor con sombrero y camiseta .
3º: Señora con vestido azul.
4º: Señora con bolso marrón.
5º: Niña con camiseta roja.
6º: Señor con camisa.</t>
  </si>
  <si>
    <t>OK</t>
  </si>
  <si>
    <t>M2_NyO_15a_1</t>
  </si>
  <si>
    <t>En estas tres imágenes deben resaltar los siguientes elementos:
2º: el sombrero (lo haría super llamativo, y muy grande)
3º: vestido azul (azul eléctrico?)
4º: bolso marrón (quizá que haya más resalte con la cazadora que lleva?)
6º: camisa de cuadros (que sea llamativa, o puedes poner una hawaiana, como veas y cambio el texto de la actividad)
Nos han dicho que les ha causado dudas la actividad en sí. Así que a ver si con la imagen conseguimos que se resalten estos elementos que caracterizan a los personajes. Darle más luz, más intensidad a los colores, lo que veas.</t>
  </si>
  <si>
    <t>https://drive.google.com/file/d/1TDptkDqFwPaX-eR0m2cG9qKLlRs7t5La/view?usp=share_link</t>
  </si>
  <si>
    <t>Misma imagen, pero orden diferente:
1º: Señor con sombrero y camiseta .
2º: Señora con bolso marrón.
3º: Señor con camisa.
4º: Señora con vestido azul.
5º: Niño con camiseta amarilla.
6º: Niña con camiseta roja.</t>
  </si>
  <si>
    <t>M2_NyO_15a_2</t>
  </si>
  <si>
    <t>https://drive.google.com/file/d/137Qz69jrkh3yvOyOwg2z8bSUT_jJuvo0/view?usp=share_link</t>
  </si>
  <si>
    <t>Misma imagen, pero orden diferente:
1º: Señora con vestido azul.
2º: Niña con camiseta roja.
3º: Señor con sombrero y camiseta .
4º: Señor con camisa.
5º: Señora con bolso marrón.
6º: Niño con camiseta amarilla.</t>
  </si>
  <si>
    <t>M2_NyO_15a_3</t>
  </si>
  <si>
    <t>https://drive.google.com/file/d/1uvqUxc8J2aATUzg-zVNdmvGbeTAl2QOz/view?usp=share_link</t>
  </si>
  <si>
    <t>Árboles con manzanas</t>
  </si>
  <si>
    <t>1- Árbol con 12 manzanas</t>
  </si>
  <si>
    <t>M2_NyO_2a_1</t>
  </si>
  <si>
    <r>
      <rPr>
        <rFont val="Calibri"/>
        <color rgb="FF1155CC"/>
        <sz val="12.0"/>
        <u/>
      </rPr>
      <t>https://drive.google.com/file/d/1jbyPgTyK-oG_dSAPgsFFK6yxCAHx9iOV/view?usp=sharing</t>
    </r>
    <r>
      <rPr>
        <rFont val="Calibri"/>
        <sz val="12.0"/>
      </rPr>
      <t xml:space="preserve"> </t>
    </r>
  </si>
  <si>
    <t>2- Árbol con 6 manzanas</t>
  </si>
  <si>
    <t>M2_NyO_2a_2</t>
  </si>
  <si>
    <r>
      <rPr>
        <rFont val="Calibri"/>
        <color rgb="FF1155CC"/>
        <sz val="12.0"/>
        <u/>
      </rPr>
      <t>https://drive.google.com/file/d/1LBlG-5NzTkJ4nygUOVwwDV8DbbkHQCzk/view?usp=sharing</t>
    </r>
    <r>
      <rPr>
        <rFont val="Calibri"/>
        <sz val="12.0"/>
      </rPr>
      <t xml:space="preserve"> </t>
    </r>
  </si>
  <si>
    <t>3- Árbol con 10 manzanas</t>
  </si>
  <si>
    <t>M2_NyO_2a_3</t>
  </si>
  <si>
    <r>
      <rPr>
        <rFont val="Calibri"/>
        <color rgb="FF1155CC"/>
        <sz val="12.0"/>
        <u/>
      </rPr>
      <t>https://drive.google.com/file/d/1AdhpeRgfFak664wwA5OL9mFlpizibXF4/view?usp=sharing</t>
    </r>
    <r>
      <rPr>
        <rFont val="Calibri"/>
        <sz val="12.0"/>
      </rPr>
      <t xml:space="preserve"> </t>
    </r>
  </si>
  <si>
    <t>4- Árbol con 5 manzanas</t>
  </si>
  <si>
    <t>M2_NyO_2a_4</t>
  </si>
  <si>
    <r>
      <rPr>
        <rFont val="Calibri"/>
        <color rgb="FF1155CC"/>
        <sz val="12.0"/>
        <u/>
      </rPr>
      <t>https://drive.google.com/file/d/1tgiNW31OD_TSnlsEZURFTdRSIt9KgLaP/view?usp=sharing</t>
    </r>
    <r>
      <rPr>
        <rFont val="Calibri"/>
        <sz val="12.0"/>
      </rPr>
      <t xml:space="preserve"> </t>
    </r>
  </si>
  <si>
    <t>5- Árbol con 11 manzanas</t>
  </si>
  <si>
    <t>M2_NyO_2a_5</t>
  </si>
  <si>
    <r>
      <rPr>
        <rFont val="Calibri"/>
        <color rgb="FF1155CC"/>
        <sz val="12.0"/>
        <u/>
      </rPr>
      <t>https://drive.google.com/file/d/1UtWdUwUNkGCpY2MOTlFEK1-Y6Ud1PWVM/view?usp=sharing</t>
    </r>
    <r>
      <rPr>
        <rFont val="Calibri"/>
        <sz val="12.0"/>
      </rPr>
      <t xml:space="preserve"> </t>
    </r>
  </si>
  <si>
    <t>Libros</t>
  </si>
  <si>
    <t>1: 6 libros</t>
  </si>
  <si>
    <t>M2_NyO_2a_6</t>
  </si>
  <si>
    <t>https://drive.google.com/file/d/1fRXJagQr7kBoV6-9qkUvtqoAenFGMVYv/view?usp=sharing</t>
  </si>
  <si>
    <t>2: 7 libros</t>
  </si>
  <si>
    <t>M2_NyO_2a_7</t>
  </si>
  <si>
    <t>https://drive.google.com/file/d/16h_7BMhg-B86zzsXzkXKnxud0CMRNuNF/view?usp=sharing</t>
  </si>
  <si>
    <t>3: 12 libros</t>
  </si>
  <si>
    <t>M2_NyO_2a_8</t>
  </si>
  <si>
    <t>https://drive.google.com/file/d/1uyBHyn6gaQONVC0fFTieaPVwAxaTSOyX/view?usp=sharing</t>
  </si>
  <si>
    <t>4: 8 libros</t>
  </si>
  <si>
    <t>M2_NyO_2a_9</t>
  </si>
  <si>
    <t>https://drive.google.com/file/d/1myhlZrrl19QsZtS1-ZqQDmrTxcZvxjMN/view?usp=sharing</t>
  </si>
  <si>
    <t>5: 10 libros</t>
  </si>
  <si>
    <t>M2_NyO_2a_10</t>
  </si>
  <si>
    <t>https://drive.google.com/file/d/1ALHxj-lC5yaGK23M8taUAsqt54CpCorB/view?usp=sharing</t>
  </si>
  <si>
    <t>Lápiz</t>
  </si>
  <si>
    <t>M1-NyO-2a</t>
  </si>
  <si>
    <t>Un lápiz en diagonal</t>
  </si>
  <si>
    <t>M2_NyO_2a_1a</t>
  </si>
  <si>
    <t>https://drive.google.com/file/d/1boxtbJczlB_RkmMTKoWX7njNOe8wvLpZ/view?usp=share_link</t>
  </si>
  <si>
    <t>Gatito</t>
  </si>
  <si>
    <t>Un gatito</t>
  </si>
  <si>
    <t>M2_NyO_2a_2a</t>
  </si>
  <si>
    <t>https://drive.google.com/file/d/18KWPL5zxKjTLJiKfz52txiyeXMy3oEYR/view?usp=share_link</t>
  </si>
  <si>
    <t>Caja de bombones</t>
  </si>
  <si>
    <t>Una caja de bombones abierta en la que se ven 12 bombones</t>
  </si>
  <si>
    <t>M2_NyO_2a_3a</t>
  </si>
  <si>
    <t>Haz que la caja se componga de solo 12 bombones y no lleve tapa.</t>
  </si>
  <si>
    <t>https://drive.google.com/file/d/1GoCikCYweYcMcyqzlbzZGD8OhjsBkOq-/view?usp=share_link</t>
  </si>
  <si>
    <t>Caja de huevos</t>
  </si>
  <si>
    <t>Una caja de huevos abierta en la que se ven 12 huevos</t>
  </si>
  <si>
    <t>M2_NyO_2a_4a</t>
  </si>
  <si>
    <t>La sombra de los huevos está rara. La de cada uno es distinta.
Mejor la caja en diagonal, para que sean claramente los huevos de la segunda hilera. Ahora la segunda hilera parece una sombra de la primera.</t>
  </si>
  <si>
    <t>https://drive.google.com/file/d/1Xy30q8tqsljkT5CGKuwmYrGadAw1nNZR/view?usp=share_link</t>
  </si>
  <si>
    <t>Pecera con peces</t>
  </si>
  <si>
    <t>Una pecera redonda típica en la que hay 6 pececitos</t>
  </si>
  <si>
    <t>M2_NyO_2a_5a</t>
  </si>
  <si>
    <t>https://drive.google.com/file/d/1tYlcqLrNXg60l3w7C4kD1id3geHiT8cv/view?usp=share_link</t>
  </si>
  <si>
    <t>Caracoles</t>
  </si>
  <si>
    <t>Una imagen en la que salen 5 caracoles</t>
  </si>
  <si>
    <t>M2_NyO_19a_1</t>
  </si>
  <si>
    <r>
      <rPr>
        <rFont val="Calibri"/>
        <color rgb="FF1155CC"/>
        <sz val="12.0"/>
        <u/>
      </rPr>
      <t>https://drive.google.com/file/d/1JBzvQc-jCU9gV21e2SKuFTD8gkAJXZXV/view?usp=sharing</t>
    </r>
    <r>
      <rPr>
        <rFont val="Calibri"/>
        <sz val="12.0"/>
      </rPr>
      <t xml:space="preserve"> </t>
    </r>
  </si>
  <si>
    <t>Una imagen en la que sale 1 caracol</t>
  </si>
  <si>
    <t>M2_NyO_19a_2</t>
  </si>
  <si>
    <t>https://drive.google.com/file/d/1GJlNqK8Ijda1MuHV-v_1-4CfKPnQ0kqT/view?usp=sharing</t>
  </si>
  <si>
    <t>búhos</t>
  </si>
  <si>
    <t>Una imagen en la que salen 4 búhos</t>
  </si>
  <si>
    <t>M2_NyO_19a_3</t>
  </si>
  <si>
    <t>https://drive.google.com/file/d/1yPbDwDz07VgYoorZ5y7nID-ZO4J1NI33/view?usp=sharing</t>
  </si>
  <si>
    <t>Una imagen en la que sale 1 búho</t>
  </si>
  <si>
    <t>M2_NyO_19a_4</t>
  </si>
  <si>
    <t>https://drive.google.com/file/d/1nQ_D_xe1DEfzfOhXOCfPQJeagpFk-j2S/view?usp=sharing</t>
  </si>
  <si>
    <t>ratones</t>
  </si>
  <si>
    <t>Una imagen en la que salen 3 ratones</t>
  </si>
  <si>
    <t>M2_NyO_19a_5</t>
  </si>
  <si>
    <t>https://drive.google.com/file/d/1xH6KhkphuTQkrb3YSN_9iV3QuU6JvpJ7/view?usp=sharing</t>
  </si>
  <si>
    <t>Una imagen en la que sale 1 ratón</t>
  </si>
  <si>
    <t>M2_NyO_19a_6</t>
  </si>
  <si>
    <t>https://drive.google.com/file/d/12s7Dpp_2f9qTmfBCdSMQC4eqNSPL16Qr/view?usp=sharing</t>
  </si>
  <si>
    <t>Abejas</t>
  </si>
  <si>
    <t xml:space="preserve">Una imagen con 5 abejas
</t>
  </si>
  <si>
    <t>M2_NyO_19a_7</t>
  </si>
  <si>
    <t>https://drive.google.com/file/d/1Pr2_m49E3BPWdTjU3v9IFYrZfMIpMgF8/view?usp=sharing</t>
  </si>
  <si>
    <t>Una abeja</t>
  </si>
  <si>
    <t>M2_NyO_19a_8</t>
  </si>
  <si>
    <t>https://drive.google.com/file/d/1OoYZ1OvleUrQv6eZolHFCEq8EZDHTYVo/view?usp=sharing</t>
  </si>
  <si>
    <t>Mariquitas</t>
  </si>
  <si>
    <t>Una imagen con 4 mariquitas</t>
  </si>
  <si>
    <t xml:space="preserve">M2_NyO_19a_9
</t>
  </si>
  <si>
    <t>https://drive.google.com/file/d/1_QzoLaF8BjrSc_pa_hfEoZZLK58YdfYD/view?usp=sharing</t>
  </si>
  <si>
    <t>Una mariquita</t>
  </si>
  <si>
    <t>M2_NyO_19a_10</t>
  </si>
  <si>
    <r>
      <rPr>
        <rFont val="Calibri"/>
        <color rgb="FF1155CC"/>
        <sz val="12.0"/>
        <u/>
      </rPr>
      <t>https://drive.google.com/file/d/1LbWliZjpkGiThbVoilYIql4bDrkvJZlM/view?usp=sharing</t>
    </r>
    <r>
      <rPr>
        <rFont val="Calibri"/>
        <sz val="12.0"/>
      </rPr>
      <t xml:space="preserve"> </t>
    </r>
  </si>
  <si>
    <t>Mariposas</t>
  </si>
  <si>
    <t>Una imagen con 3 mariposas</t>
  </si>
  <si>
    <t>M2_NyO_19a_11</t>
  </si>
  <si>
    <t>https://drive.google.com/file/d/10SzQkWs-Dd5bLwuNaofl2EvLvSv0OJNJ/view?usp=sharing</t>
  </si>
  <si>
    <t>Una mariposa</t>
  </si>
  <si>
    <t>M2_NyO_19a_12</t>
  </si>
  <si>
    <t>https://drive.google.com/file/d/1NI8GmRXPagAMimaOUeU3XS2xS_Y_mg8F/view?usp=sharing</t>
  </si>
  <si>
    <t>Curvas</t>
  </si>
  <si>
    <t>Espiral</t>
  </si>
  <si>
    <t>M2_G_6d_1</t>
  </si>
  <si>
    <t>https://drive.google.com/file/d/1sswBq3ZryeGH6HnYRQqcKIN-Daxd8PIp/view?usp=sharing</t>
  </si>
  <si>
    <t>Otra espiral diferente (que no se parezcan, que no sea solo cambiar el sentido de giro)</t>
  </si>
  <si>
    <t>M2_G_6d_2</t>
  </si>
  <si>
    <t>https://drive.google.com/file/d/1M7nRSdJezNsCHGNOxVJPErvFeAB6um37/view?usp=sharing</t>
  </si>
  <si>
    <t>Una curva como un muelle</t>
  </si>
  <si>
    <t>M2_G_6d_3</t>
  </si>
  <si>
    <t>https://drive.google.com/file/d/1JDL7LUggSu_5mm_iNYnvDy8P-Gb1cGj1/view?usp=sharing</t>
  </si>
  <si>
    <t>Una línea poligonal abierta</t>
  </si>
  <si>
    <t>M2_G_6d_4</t>
  </si>
  <si>
    <t>https://drive.google.com/file/d/1zLnsSCjXRwmMVidXqGk2Sv2Kgi2XEeZz/view?usp=sharing</t>
  </si>
  <si>
    <t>una curva sencilla</t>
  </si>
  <si>
    <t>M2_G_6d_5</t>
  </si>
  <si>
    <t>https://drive.google.com/file/d/1tGkIJVAZMphDbSsS6fRaV-5hFXuyIa7d/view?usp=sharing</t>
  </si>
  <si>
    <t>una curva sencillita y maja</t>
  </si>
  <si>
    <t>M2_G_6d_6</t>
  </si>
  <si>
    <t>https://drive.google.com/file/d/1XgQCrwvAOc5un5qlZ7xRfe-JBq8Q_UHp/view?usp=sharing</t>
  </si>
  <si>
    <t>Tenedor</t>
  </si>
  <si>
    <t>M2_NyO_20a_7</t>
  </si>
  <si>
    <t>https://drive.google.com/file/d/1e_tMho62MXSjNH1_CiI0w7E_x6CL06XG/view?usp=sharing</t>
  </si>
  <si>
    <t>Cuchara</t>
  </si>
  <si>
    <t>M2_NyO_20a_8</t>
  </si>
  <si>
    <t>https://drive.google.com/file/d/1gBMZ4JMxSCouN7fYwvPvrzPT1dU0cJpq/view?usp=sharing</t>
  </si>
  <si>
    <t>Salero</t>
  </si>
  <si>
    <t>M2_NyO_20a_9</t>
  </si>
  <si>
    <t>https://drive.google.com/file/d/1pVTyaV9MtxyOOnfpFoAvYja56sRCbMtt/view?usp=sharing</t>
  </si>
  <si>
    <t>taza</t>
  </si>
  <si>
    <t>M2_NyO_20a_10</t>
  </si>
  <si>
    <t>https://drive.google.com/file/d/1RrjH6ZvKr-azpHxzhi73jYOZ_Q3DOf8N/view?usp=sharing</t>
  </si>
  <si>
    <t>Formas</t>
  </si>
  <si>
    <t>M1-NyO-42a-1</t>
  </si>
  <si>
    <t>Triángulo</t>
  </si>
  <si>
    <t>M2_NyO_51a_1</t>
  </si>
  <si>
    <t>Cambia el color</t>
  </si>
  <si>
    <t>https://drive.google.com/file/d/1tUyiZ0g9qZB-ty_rr3t9pBSGQezMrNnO/view?usp=share_link</t>
  </si>
  <si>
    <t>M1-NyO-42a-2</t>
  </si>
  <si>
    <t>Cuadrado</t>
  </si>
  <si>
    <t>M2_NyO_51a_2</t>
  </si>
  <si>
    <t>https://drive.google.com/file/d/1S__-Eg6e5MvKCfrDEP-t0OewT8UiqrJT/view?usp=share_link</t>
  </si>
  <si>
    <t xml:space="preserve"> M1-NyO-42a-3</t>
  </si>
  <si>
    <t>Círculo</t>
  </si>
  <si>
    <t>M2_NyO_51a_3</t>
  </si>
  <si>
    <t>https://drive.google.com/file/d/17bfdjAnpa-wJOiG0zwS9hGRcqPYjlgzK/view?usp=share_link</t>
  </si>
  <si>
    <t>Flechas</t>
  </si>
  <si>
    <t>M1-NyO-42a-4</t>
  </si>
  <si>
    <t>M2_NyO_51a_4</t>
  </si>
  <si>
    <t>https://drive.google.com/file/d/13T2P7DqDqMQKNOQAbbW2Xi2n5H65RcCW/view?usp=share_link</t>
  </si>
  <si>
    <t>M1-NyO-42a-5</t>
  </si>
  <si>
    <t>M2_NyO_51a_5</t>
  </si>
  <si>
    <t>https://drive.google.com/file/d/13RPwN_1SiLJj0G-8KTs7hlz8llTAZflH/view?usp=share_link</t>
  </si>
  <si>
    <t>M1-NyO-42a-6</t>
  </si>
  <si>
    <t>M2_NyO_51a_6</t>
  </si>
  <si>
    <t>https://drive.google.com/file/d/1Am2qUeuW91IwEh6byWdfCL9ru_AsUeMc/view?usp=share_link</t>
  </si>
  <si>
    <t>vaca</t>
  </si>
  <si>
    <t>M1-NyO-42a-7</t>
  </si>
  <si>
    <t>M2_NyO_51a_7</t>
  </si>
  <si>
    <t>https://drive.google.com/file/d/1qopUwvEUVGRMjhBh7vyZMEHm7GGelYD2/view?usp=sharing</t>
  </si>
  <si>
    <t>cabra</t>
  </si>
  <si>
    <t>M1-NyO-42a-8</t>
  </si>
  <si>
    <t>M2_NyO_51a_8</t>
  </si>
  <si>
    <t>https://drive.google.com/file/d/1hY7xwkfxiMO8dO2AcwMsXHZAXMXYGt9e/view?usp=sharing</t>
  </si>
  <si>
    <t>caballo</t>
  </si>
  <si>
    <t>M1-NyO-42a-9</t>
  </si>
  <si>
    <t>M2_NyO_51a_9</t>
  </si>
  <si>
    <t>https://drive.google.com/file/d/1FM9cItP5Zj2q9UhCehKeSa-Lb5CuzBh7/view?usp=sharing</t>
  </si>
  <si>
    <t>oveja</t>
  </si>
  <si>
    <t>M1-NyO-42a-10</t>
  </si>
  <si>
    <t>M2_NyO_51a_10</t>
  </si>
  <si>
    <t>https://drive.google.com/file/d/1OjiDnAd0LycJCijcIN8L0F5GGgbQxJjL/view?usp=share_link</t>
  </si>
  <si>
    <t>Interrogación</t>
  </si>
  <si>
    <t>signo de interrogación cuqui, estilo primero de primaria</t>
  </si>
  <si>
    <t>M2_NyO_52a_9</t>
  </si>
  <si>
    <t>https://drive.google.com/file/d/1wS6AfscXoWt_PWZzrQ7Zg8WY5VNvzDlU/view?usp=share_link</t>
  </si>
  <si>
    <t>círculo</t>
  </si>
  <si>
    <t>Colores variados
- círculo</t>
  </si>
  <si>
    <t>M2_NyO_52a_1</t>
  </si>
  <si>
    <t>https://drive.google.com/file/d/1XKFI8MMdsWwgnc3gmKuKSg4sH8OUYG1e/view?usp=sharing</t>
  </si>
  <si>
    <t>triángulo equilátero</t>
  </si>
  <si>
    <t>- triángulo equilátero</t>
  </si>
  <si>
    <t>M2_NyO_52a_2</t>
  </si>
  <si>
    <t>https://drive.google.com/file/d/1ZHCQLFeiacUFIyVWgTfROvO_icf6CnE8/view?usp=share_link</t>
  </si>
  <si>
    <t>rectángulo en diagonal</t>
  </si>
  <si>
    <t>- rectángulo en diagonal</t>
  </si>
  <si>
    <t>M2_NyO_52a_3</t>
  </si>
  <si>
    <t>https://drive.google.com/file/d/1D0m1Nn8R3PGMBPLoCUlwZ8zH7Rnq7gF9/view?usp=share_link</t>
  </si>
  <si>
    <t>cuadrado en diagonal</t>
  </si>
  <si>
    <t>- cuadrado en diagonal</t>
  </si>
  <si>
    <t>M2_NyO_52a_4</t>
  </si>
  <si>
    <t>https://drive.google.com/file/d/1t4qv0PQ7Tm581VVBd_bArKLAddCu9lC-/view?usp=sharing</t>
  </si>
  <si>
    <t>Flecha arriba</t>
  </si>
  <si>
    <t>Mismo color todos
- Flecha arriba</t>
  </si>
  <si>
    <t>M2_NyO_52a_5</t>
  </si>
  <si>
    <t>¿Podríamos cambiar de color para que no se asemeje al del 51a?</t>
  </si>
  <si>
    <t>https://drive.google.com/file/d/1fKSQxtO6mdGJzrDl7D-eIpGd_V1oHTNb/view?usp=sharing</t>
  </si>
  <si>
    <t>Flecha abajo</t>
  </si>
  <si>
    <t>- Flecha abajo</t>
  </si>
  <si>
    <t>M2_NyO_52a_6</t>
  </si>
  <si>
    <t>https://drive.google.com/file/d/1NodcYqUfRL0EQNKmfDKJN2YJxw0x0a1-/view?usp=sharing</t>
  </si>
  <si>
    <t>Flecha dcha</t>
  </si>
  <si>
    <t>- Flecha dcha</t>
  </si>
  <si>
    <t>M2_NyO_52a_7</t>
  </si>
  <si>
    <t>https://drive.google.com/file/d/1ExuV2pBdghAHStSFXciIf1b-ve63Eiwb/view?usp=sharing</t>
  </si>
  <si>
    <t>Flecha izqda</t>
  </si>
  <si>
    <t>- Flecha izqda</t>
  </si>
  <si>
    <t>M2_NyO_52a_8</t>
  </si>
  <si>
    <t>https://drive.google.com/file/d/1VsqxlwlnIPsZNfBPZAos46O6o6SaV5RZ/view?usp=sharing</t>
  </si>
  <si>
    <t>Mesa</t>
  </si>
  <si>
    <t>M2-MyM-3d
Identificar 1</t>
  </si>
  <si>
    <t>M1-G-4a-4</t>
  </si>
  <si>
    <t>Reutilizar todas las imágenes.</t>
  </si>
  <si>
    <t>M2_MyM_3d_1</t>
  </si>
  <si>
    <t>https://drive.google.com/file/d/1VhSpg7cwsxEhT9AbCyS9nbufCL1VEXeu/view?usp=sharing</t>
  </si>
  <si>
    <t>Saxofón</t>
  </si>
  <si>
    <t>M1-NyO-4b-1</t>
  </si>
  <si>
    <t>M2_MyM_3d_2</t>
  </si>
  <si>
    <t>https://drive.google.com/file/d/1OcE596TjqKXiYYEm9qGbcRGr3-Z640xH/view?usp=sharing</t>
  </si>
  <si>
    <t xml:space="preserve"> Bicicleta</t>
  </si>
  <si>
    <t>M1-NyO-2a-2</t>
  </si>
  <si>
    <t>M2_MyM_3d_3</t>
  </si>
  <si>
    <t>https://drive.google.com/file/d/16_CD0bX8tJi4SgB7d66w6gqg1bO7lUXr/view?usp=sharing</t>
  </si>
  <si>
    <t>Móvil</t>
  </si>
  <si>
    <t>M1-MyM-2-7</t>
  </si>
  <si>
    <t>M2_MyM_3d_4</t>
  </si>
  <si>
    <t>https://drive.google.com/file/d/1Yk5Buu9bG8fSl4-ChhhRMT1OIgjojzU7/view?usp=sharing</t>
  </si>
  <si>
    <t xml:space="preserve"> Dado</t>
  </si>
  <si>
    <t>M1-MyM-2-6</t>
  </si>
  <si>
    <t>M2_MyM_3d_5</t>
  </si>
  <si>
    <t>https://drive.google.com/file/d/1tNx328gMnHqG_niiySaRzTJpbrtHDlC_/view?usp=sharing</t>
  </si>
  <si>
    <t>M1-NyO-3a-3</t>
  </si>
  <si>
    <t>M2_MyM_3d_6</t>
  </si>
  <si>
    <t>https://drive.google.com/file/d/152A72W35VXrcqfAQjAQczNX9TbXv3_Fk/view?usp=sharing</t>
  </si>
  <si>
    <t>Sobre
Caramelo
Moneda
Tobogán
Silla
Tele</t>
  </si>
  <si>
    <t>M2-MyM-3d
Identificar 2</t>
  </si>
  <si>
    <t>Sobre: M1-MyM-7b-5
Caramelo: M1-NyO-28a-1
Moneda: M1-NyO-39a-3
Tobogán: M1-MyM-3a-9
Silla: M1-EyP-1b-7
Tele: M1-G-11b-16</t>
  </si>
  <si>
    <t>Una imagen con una sola moneda.
Reutilizar todas las demás imágenes.</t>
  </si>
  <si>
    <t>M2_MyM_3d_7
M2_MyM_3d_8
M2_MyM_3d_9
M2_MyM_3d_10
M2_MyM_3d_11
M2_MyM_3d_12</t>
  </si>
  <si>
    <t>https://drive.google.com/drive/folders/1AFdH-a-6W8kb5QL3bYHWkPttBLSw_qpR?usp=share_link</t>
  </si>
  <si>
    <t>Gato
Pato
Perro</t>
  </si>
  <si>
    <t>M1-EyP-3a-1
M1-EyP-3a-2
M1-EyP-3a-10</t>
  </si>
  <si>
    <t>M2_MyM_3d_13
M2_MyM_3d_14
M2_MyM_3d_15</t>
  </si>
  <si>
    <t>https://drive.google.com/drive/folders/1u3t3s3Onp6sLwX3Vu66u8mEGLwThzqno?usp=share_link</t>
  </si>
  <si>
    <t>Resta</t>
  </si>
  <si>
    <r>
      <rPr>
        <rFont val="Calibri"/>
        <sz val="12.0"/>
      </rPr>
      <t xml:space="preserve">Se va a dar un ejemplo de cómo restar las unidades, por lo que tendremos una resta de 3 cifras a la izquierda y a la derecha la misma resta pero restando las unidades. Entre medias una flecha. Hay que poner en la segunda imagen cómo quedan los números al restar las unidades (fijarse en la imagen). La resta es 152 − 27. Entonces encima de las unidades pondremos 12 y de las decenas un 4: </t>
    </r>
    <r>
      <rPr>
        <rFont val="Calibri"/>
        <color rgb="FF1155CC"/>
        <sz val="12.0"/>
        <u/>
      </rPr>
      <t>https://gyazo.com/1ff67b00899f46b2a0943c99ac2e529e</t>
    </r>
  </si>
  <si>
    <t>M2_NyO_28a_1</t>
  </si>
  <si>
    <t>https://drive.google.com/file/d/1nj_NtUFVPDPoSY1OQ0d8VXtSzESCtzmC/view?usp=share_link</t>
  </si>
  <si>
    <t>Piscina
Estanque 
Barril
Vaso
Taza
Lata</t>
  </si>
  <si>
    <t>M2-MyM-4a
Identificar 1</t>
  </si>
  <si>
    <t>Barril: M1-MyM-2-4
Vaso: M1-MyM-2-5
Taza: M1-MyM-5a-1</t>
  </si>
  <si>
    <t>Una piscina.
Un estanque.
Una lata.
Reutilizar todas las demás.</t>
  </si>
  <si>
    <t>M2_MyM_4a_1
M2_MyM_4a_2
M2_MyM_4a_3
M2_MyM_4a_4
M2_MyM_4a_5
M2_MyM_4a_6</t>
  </si>
  <si>
    <t>https://drive.google.com/drive/folders/1at6_ubkIXXH6mdnvyxt-x8zAi74AOFbt</t>
  </si>
  <si>
    <t>Biberón
Bañera
Bidón</t>
  </si>
  <si>
    <t>M2-MyM-4a
Identificar 2</t>
  </si>
  <si>
    <t>Un biberón.
Una bañera.
Un bidón.</t>
  </si>
  <si>
    <t>M2_MyM_4a_7
M2_MyM_4a_8
M2_MyM_4a_9</t>
  </si>
  <si>
    <t>https://drive.google.com/drive/folders/1mk_AN9ACm0Gj4PGs312yQPOYL8ogjXJQ?usp=share_link</t>
  </si>
  <si>
    <t>Olla
Cubo
Cafetera
Botella de agua</t>
  </si>
  <si>
    <t>Olla
Cubo
Cafetera
Botella de agua (tiene que tener una etiqueta que indique que es de "1 litro".</t>
  </si>
  <si>
    <t>Pendiente de corrección</t>
  </si>
  <si>
    <t>M2_MyM_4a_10
M2_MyM_4a_11
M2_MyM_4a_12
M2_MyM_4a_13</t>
  </si>
  <si>
    <t>Lo de la L era un comentario que había de antes que no se me ha ocurrido borrar... Si quieres, me parece bien así, pero el trazo de la L debería ser el doble de grueso, o la mitad de grueso que el 1.</t>
  </si>
  <si>
    <t>https://drive.google.com/drive/folders/1hoMK1xYFZ2HhP26jnp4rI5JbSRzLJjnC?usp=share_link</t>
  </si>
  <si>
    <t>Dado
Pirámide
Balón
Radio
Paragüero</t>
  </si>
  <si>
    <r>
      <rPr>
        <rFont val="Calibri"/>
        <sz val="12.0"/>
      </rPr>
      <t xml:space="preserve">Un dado.
Una pirámide egipcia.
Un balón de playa (M1-NyO-1a-1 pero cambiando colores).
Una radio que se vea que es rectangular </t>
    </r>
    <r>
      <rPr>
        <rFont val="Calibri"/>
        <color rgb="FF1155CC"/>
        <sz val="12.0"/>
        <u/>
      </rPr>
      <t>https://gyazo.com/78800d77cbf59af2e0f8878d6944b2e2</t>
    </r>
    <r>
      <rPr>
        <rFont val="Calibri"/>
        <sz val="12.0"/>
      </rPr>
      <t xml:space="preserve">
Un paragüero cilíndrico.</t>
    </r>
  </si>
  <si>
    <t>M2_G_11b_1
M2_G_11b_2
M2_G_11b_3
M2_G_11b_4
M2_G_11b_5</t>
  </si>
  <si>
    <t>https://drive.google.com/drive/folders/1BgWRN2s_sut5CwKqFbBMqttRfp_YCwDC?usp=share_link</t>
  </si>
  <si>
    <t>Bloques de construccion
Pelota de fútbol
Tambor</t>
  </si>
  <si>
    <t>M2-G-11a
Evocar 1</t>
  </si>
  <si>
    <t>Bloque = M1-G-12a-7
Pelota = M1-EyP-1b-3
Tambor= M1-NyO-4b-3</t>
  </si>
  <si>
    <r>
      <rPr>
        <rFont val="Calibri"/>
        <sz val="12.0"/>
      </rPr>
      <t xml:space="preserve">Cambia los colores de las 3 imágenes que se repiten. En la pelota podrías hacerle algún detalle más como los balones del mundial o de la eurocopa que son más molones, sin pasarte mucho.
IMAGEN 1= Bloques de construccion
IMAGEN 2= Un pop it con forma rectangular </t>
    </r>
    <r>
      <rPr>
        <rFont val="Calibri"/>
        <color rgb="FF1155CC"/>
        <sz val="12.0"/>
        <u/>
      </rPr>
      <t>https://gyazo.com/b75979bea3b2e67f88bdd66c0b916de0</t>
    </r>
    <r>
      <rPr>
        <rFont val="Calibri"/>
        <sz val="12.0"/>
      </rPr>
      <t xml:space="preserve"> 
IMAGEN 3= Pelota de fútbol
IMAGEN 4= Tambor(cilindro)
IMAGEN 5= Este juguete pero que se vea bien definido su forma en pirámide: </t>
    </r>
    <r>
      <rPr>
        <rFont val="Calibri"/>
        <color rgb="FF1155CC"/>
        <sz val="12.0"/>
        <u/>
      </rPr>
      <t>https://gyazo.com/7cfdf3f76774941b98024f9fdb1afe0a</t>
    </r>
    <r>
      <rPr>
        <rFont val="Calibri"/>
        <sz val="12.0"/>
      </rPr>
      <t xml:space="preserve"> </t>
    </r>
  </si>
  <si>
    <t>M2_G_11a_1
M2_G_11a_2
M2_G_11a_3
M2_G_11a_4
M2_G_11a_5</t>
  </si>
  <si>
    <t>https://drive.google.com/drive/folders/1b-NGLIopukP_SetZEsWzqLjMvPSoemiY?usp=share_link</t>
  </si>
  <si>
    <t>Vasos</t>
  </si>
  <si>
    <t>M2-G-11a
Evocar 2</t>
  </si>
  <si>
    <t>Hay que hacer la imagen de un vaso de 5 formas distintas. 
1. La base tiene forma pentagonal
2. La base tiene forma rectangular
3. Una copa con base circular
4. Una jarra con base circular
5.Un vaso tipo con base circular</t>
  </si>
  <si>
    <t>M2_G_11a_6
M2_G_11a_7
M2_G_11a_8
M2_G_11a_9
M2_G_11a_10</t>
  </si>
  <si>
    <t>La M2_G_11a_8 ponla para que esté llena de agua. (El resto no se van a usar, la actividad para la que se crearon no tiene sentido)</t>
  </si>
  <si>
    <t>https://drive.google.com/drive/folders/1JZXPuRGhPbPn__K8WW5qQ6UsltpcR-8i?usp=share_link</t>
  </si>
  <si>
    <t>Regalos</t>
  </si>
  <si>
    <t>M2-G-11a
Evocar 3</t>
  </si>
  <si>
    <t>Tres regalos con distintas formas:
1. Regalo con forma de prisma rectangular
2. Regalo con forma de cubo
3. Regalo con forma de cilindro, como los que se usan para los sombreros
4. Regalo en una caja con forma de corazón</t>
  </si>
  <si>
    <t>M2_G_11a_11
M2_G_11a_12
M2_G_11a_13
M2_G_11a_14</t>
  </si>
  <si>
    <t>https://drive.google.com/drive/folders/16ym5MzrMWOxD3yrDsEHo5bpjuYgSEfN_?usp=share_link</t>
  </si>
  <si>
    <t>Maleta</t>
  </si>
  <si>
    <r>
      <rPr>
        <rFont val="Calibri"/>
        <sz val="12.0"/>
      </rPr>
      <t xml:space="preserve">Una maleta en diagonal en la que se señale el ancho, el alto y el largo con flechas. Escribe con palabras las medidas. Tipo esto: </t>
    </r>
    <r>
      <rPr>
        <rFont val="Calibri"/>
        <color rgb="FF1155CC"/>
        <sz val="12.0"/>
        <u/>
      </rPr>
      <t>https://gyazo.com/47a9c2622c9c21318b3e4b6be58cc427</t>
    </r>
    <r>
      <rPr>
        <rFont val="Calibri"/>
        <sz val="12.0"/>
      </rPr>
      <t xml:space="preserve"> </t>
    </r>
  </si>
  <si>
    <t>M2_MyM_1e_1</t>
  </si>
  <si>
    <r>
      <rPr>
        <rFont val="Calibri"/>
        <sz val="12.0"/>
      </rPr>
      <t xml:space="preserve">Haz la perspectiva de la maleta con el ancho a la derecha. Resulta confuso al ver esta actividad luego con las perspectivas cambiadas: </t>
    </r>
    <r>
      <rPr>
        <rFont val="Calibri"/>
        <color rgb="FF1155CC"/>
        <sz val="12.0"/>
        <u/>
      </rPr>
      <t>https://gyazo.com/48dcce7134d2e1ead7ad14c093fc0691</t>
    </r>
    <r>
      <rPr>
        <rFont val="Calibri"/>
        <sz val="12.0"/>
      </rPr>
      <t xml:space="preserve"> </t>
    </r>
  </si>
  <si>
    <t>https://drive.google.com/file/d/1BnbsE__Y-xmXsYxAgRUBFHEs9G6UoE-z/view?usp=share_link</t>
  </si>
  <si>
    <t>M2-MyM-1e-1</t>
  </si>
  <si>
    <t>Traducir la imagen: largura (ancho), comprimento (largo), altura</t>
  </si>
  <si>
    <t>M2_MyM_1e_1a</t>
  </si>
  <si>
    <t>https://drive.google.com/file/d/1XCy4oni4yx-1sQ95jzGyX65NgmIvmxTx/view?usp=share_link</t>
  </si>
  <si>
    <t>Traducir la imagen: width (ancho), length (largo), height (altura)</t>
  </si>
  <si>
    <t>M2_MyM_1e_1b</t>
  </si>
  <si>
    <t>https://drive.google.com/file/d/1rqNZK4S1UYKj95CoNxAT84byEnEUpszR/view?usp=share_link</t>
  </si>
  <si>
    <t>Carrito de compra</t>
  </si>
  <si>
    <t>Tres imágenes de un carrito de compra de supermercado, en diagonal para que se vea el ancho:
1. Se señala con flechas el largo
2. Se señala con flechas el ancho
3. Se señala con flechas el alto</t>
  </si>
  <si>
    <t>M2_MyM_1e_2
M2_MyM_1e_3
M2_MyM_1e_4</t>
  </si>
  <si>
    <t>https://drive.google.com/drive/folders/1-500kvnmscvb0FX555uY0kTxdtWLQQYH?usp=share_link</t>
  </si>
  <si>
    <t>Reloj de péndulo</t>
  </si>
  <si>
    <t>Tres imágenes de un reloj de péndulo, de los de cuco, en diagonal para que se vea el ancho:
1. Se señala con flechas el largo
2. Se señala con flechas el ancho
3. Se señala con flechas el alto
Hay que dejar espacio para que se ponga una caja de respuesta al lado de las flechas</t>
  </si>
  <si>
    <t>M2_MyM_1e_5
M2_MyM_1e_6
M2_MyM_1e_7</t>
  </si>
  <si>
    <r>
      <rPr>
        <rFont val="Calibri"/>
        <sz val="12.0"/>
      </rPr>
      <t xml:space="preserve">Cero que sería mejor si hicieras la caja para que se viera mejor las medidas: </t>
    </r>
    <r>
      <rPr>
        <rFont val="Calibri"/>
        <color rgb="FF1155CC"/>
        <sz val="12.0"/>
        <u/>
      </rPr>
      <t>https://gyazo.com/3693091c79011e4aa6e967bad406cf99</t>
    </r>
    <r>
      <rPr>
        <rFont val="Calibri"/>
        <sz val="12.0"/>
      </rPr>
      <t xml:space="preserve"> 
La flecha del alto no marca todo el alto.</t>
    </r>
  </si>
  <si>
    <t>https://drive.google.com/drive/folders/17Z_7JZYaOKO7863BqCUPQ0H709dYXkdl?usp=share_link</t>
  </si>
  <si>
    <t>Cartón de leche</t>
  </si>
  <si>
    <t>Tres imágenes de un cartón de leche en diagonal para que se vea el ancho:
1. Se señala con flechas el largo
2. Se señala con flechas el ancho
3. Se señala con flechas el alto
Hay que dejar espacio para que se ponga una caja de respuesta al lado de las flechas</t>
  </si>
  <si>
    <t>M2_MyM_1e_8
M2_MyM_1e_9
M2_MyM_1e_10</t>
  </si>
  <si>
    <t>https://drive.google.com/drive/folders/1iK6tAbGvGXEDZ27w-ePoVqZ6iNl06IdB?usp=share_link</t>
  </si>
  <si>
    <t>Juego de cartas</t>
  </si>
  <si>
    <t>M1-MyM-7b-1</t>
  </si>
  <si>
    <t>Tres imágenes del juego de cartas y el ancho está a la derecha. Si puedes, si no implica mucho y hay tiempo cambia el animal y el color, sino seguimos con la imagen original: 
1. Se señala con flechas el largo
2. Se señala con flechas el ancho
3. Se señala con flechas el alto
Hay que dejar espacio para que se ponga una caja de respuesta al lado de las flechas</t>
  </si>
  <si>
    <t>M2_MyM_1e_11
M2_MyM_1e_12
M2_MyM_1e_13</t>
  </si>
  <si>
    <t>https://drive.google.com/drive/folders/1P_QnSBOVAHQHN09L9YcV0e3cEQ5fyDXC?usp=share_link</t>
  </si>
  <si>
    <t>Vehículos</t>
  </si>
  <si>
    <t>M2-EyP-1b Identificar 1</t>
  </si>
  <si>
    <t>Coche:  M1-NyO-9a-1
Bici: M1-NyO-2a-2
Autobús: M1-EyP-1a
identificar 2</t>
  </si>
  <si>
    <t>Autobús
Coche
Bicicleta</t>
  </si>
  <si>
    <t>M2_EyP_1b_1
M2_EyP_1b_2
M2_EyP_1b_3</t>
  </si>
  <si>
    <t>https://drive.google.com/drive/folders/1As_s3wAcmeHQGAkb6lv2SIn-ZqvuuSvW?usp=share_link</t>
  </si>
  <si>
    <t>Recipientes</t>
  </si>
  <si>
    <t>M2-EyP-1b Identificar 2</t>
  </si>
  <si>
    <t>M1-NyO-3a-2
M1-MyM-2-5</t>
  </si>
  <si>
    <t>Botella de agua
Vaso
Jarra</t>
  </si>
  <si>
    <t>M2_EyP_1b_4
M2_EyP_1b_5
M2_EyP_1b_6</t>
  </si>
  <si>
    <t>Si no me equivoco solo hay que hacer la jarra de cero.</t>
  </si>
  <si>
    <t>https://drive.google.com/drive/folders/1Q4ZlAEiFK_RGj3jwxwvLSFOWa5dGpHXa?usp=share_link</t>
  </si>
  <si>
    <t>Dispositivos</t>
  </si>
  <si>
    <t>M2-EyP-1b Identificar 3</t>
  </si>
  <si>
    <t>M1-MyM-2-1
M1-MyM-2-3
M1-MyM-2-7</t>
  </si>
  <si>
    <t>Móvil
Ratón
Portátil</t>
  </si>
  <si>
    <t>M2_EyP_1b_7
M2_EyP_1b_8
M2_EyP_1b_9</t>
  </si>
  <si>
    <t>https://drive.google.com/drive/folders/1c4brQMFND9yapP2-4raGm2piaau4f7af?usp=share_link</t>
  </si>
  <si>
    <t>Verduras</t>
  </si>
  <si>
    <t>M2-EyP-1b Evocar 1</t>
  </si>
  <si>
    <t>M1-EyP-1b-4b
M1-EyP-1b-5b</t>
  </si>
  <si>
    <t xml:space="preserve">
Zanahoria
Cebolla
Calabaza</t>
  </si>
  <si>
    <t>M2_EyP_1b_10
M2_EyP_1b_11
M2_EyP_1b_12</t>
  </si>
  <si>
    <t>Falta solo la calabaza</t>
  </si>
  <si>
    <t>https://drive.google.com/drive/folders/1Qa-5WVPBrjbVptnpCpbkUM3H7Lb_3gT7?usp=share_link</t>
  </si>
  <si>
    <t>Frutas</t>
  </si>
  <si>
    <t>M2-EyP-1b Evocar 2</t>
  </si>
  <si>
    <t>M1-NyO-18a-4
M1-EyP-1a-8
M1-NyO-5a-1</t>
  </si>
  <si>
    <t xml:space="preserve">
Fresa
Piña
Naranja
Sandía</t>
  </si>
  <si>
    <t>M2_EyP_1b_13
M2_EyP_1b_14
M2_EyP_1b_15
M2_EyP_1b_16</t>
  </si>
  <si>
    <t>Falta solo la sandía</t>
  </si>
  <si>
    <t>https://drive.google.com/drive/folders/1aUsGyo8zrRmqSRENlzCC7WFuiV3WHtEK?usp=share_link</t>
  </si>
  <si>
    <t>Muebles</t>
  </si>
  <si>
    <t>M2-EyP-1b Evocar 3</t>
  </si>
  <si>
    <t>M1-G-4a-5
M1-G-4a-4
M1-EyP-1b-7
M1-G-6a-1</t>
  </si>
  <si>
    <t>Imágenes que se repiten:
Sillón
Mesa
Silla
Cama</t>
  </si>
  <si>
    <t>M2_EyP_1b_17
M2_EyP_1b_18
M2_EyP_1b_19
M2_EyP_1b_20</t>
  </si>
  <si>
    <t>Dejar la cama vacía, sin objetos alrededor</t>
  </si>
  <si>
    <t>https://drive.google.com/drive/folders/1v0eERLEFziBf8_ojMmG0iP13aU8SFGad?usp=share_link</t>
  </si>
  <si>
    <t>Guitarra
Lavadora
Avión
Pala de playa
Una manzana
Unas gafas de sol</t>
  </si>
  <si>
    <t>M2-MyM-3a
Identificar</t>
  </si>
  <si>
    <t>Guitarra = M1-NyO-4b-2
Lavadora = M5-G-2a-68
Avión = M1-NyO-37a-9 
Pala de playa = M1-NyO-29a-2
Manzana = M1-NyO-18a-6
Gafas de sol = M5-G-2a-65</t>
  </si>
  <si>
    <t>A la lavadora y las gafas de sol quitales el fondo y al avión cámbiale el color pero que tampoco sea verde.
Haz que todas las imágenes tengan el mismo lienzo plis.</t>
  </si>
  <si>
    <t>M2_MyM_3a_1
M2_MyM_3a_2
M2_MyM_3a_3
M2_MyM_3a_4
M2_MyM_3a_5
M2_MyM_3a_6</t>
  </si>
  <si>
    <t>https://drive.google.com/drive/folders/12tt-0frhlh94DFsLZ3eIMVwU86yOMnct?usp=share_link</t>
  </si>
  <si>
    <t>Peso</t>
  </si>
  <si>
    <r>
      <rPr>
        <rFont val="Calibri"/>
        <sz val="12.0"/>
      </rPr>
      <t xml:space="preserve">Un peso que marque que su valor es de 1 kg. De este estilo pero hazlo tirando a dibujo: </t>
    </r>
    <r>
      <rPr>
        <rFont val="Calibri"/>
        <color rgb="FF1155CC"/>
        <sz val="12.0"/>
        <u/>
      </rPr>
      <t>https://gyazo.com/22dc2f3accba047d75c20e9296096e28</t>
    </r>
    <r>
      <rPr>
        <rFont val="Calibri"/>
        <sz val="12.0"/>
      </rPr>
      <t xml:space="preserve"> </t>
    </r>
  </si>
  <si>
    <t>M2_MyM_3b_1</t>
  </si>
  <si>
    <t>Puedes agrandar el texto del peso sin modificar el tamaño de la imagen? En alguna actividad se ve bien, pero en otras muy pequeño</t>
  </si>
  <si>
    <t>https://drive.google.com/file/d/1iYZo-5cL40gV9sFB-XjXYjnZnd6Zfghv/view?usp=share_link</t>
  </si>
  <si>
    <t>Animales</t>
  </si>
  <si>
    <t>M2-EyP-1a Identificar 1</t>
  </si>
  <si>
    <t>M1-EyP-3a-1
M1-EyP-3a-10
M1-NyO-1b-2</t>
  </si>
  <si>
    <t>oso
gato
perro
conejo</t>
  </si>
  <si>
    <t>M2_EyP_1a_1
M2_EyP_1a_2
M2_EyP_1a_3
M2_EyP_1a_4</t>
  </si>
  <si>
    <t>Falta el oso.</t>
  </si>
  <si>
    <t>https://drive.google.com/drive/folders/1U2gOjqPyWbxVBJy4Hb29_qBvnskhsk-z?usp=share_link</t>
  </si>
  <si>
    <t>M2-EyP-1a Identificar 2</t>
  </si>
  <si>
    <t>M1-NyO-18a-4 Fresa
M1-NyO-5a-1 Naranja
M1-NyO-5a-3 Manzana</t>
  </si>
  <si>
    <t>manzana
fresa
arándano
naranja</t>
  </si>
  <si>
    <t>M2_EyP_1a_5
M2_EyP_1a_6
M2_EyP_1a_7
M2_EyP_1a_8</t>
  </si>
  <si>
    <t>Falta arándano.</t>
  </si>
  <si>
    <t>https://drive.google.com/drive/folders/1uHNN0YjnUoe0dc2XKRccH-xm7GjcTaxT?usp=share_link</t>
  </si>
  <si>
    <t>Juguetes</t>
  </si>
  <si>
    <t>M2-EyP-1a Identificar 3</t>
  </si>
  <si>
    <t>Muñeca: M1-G-6a-1
Coche: M1-G-6a-4
Bloque: M1-G-12a-7
Canica: M3-G-12b-3</t>
  </si>
  <si>
    <t>coche de juguete
muñeca
canica
bloque</t>
  </si>
  <si>
    <t>M2_EyP_1a_9
M2_EyP_1a_10
M2_EyP_1a_11
M2_EyP_1a_12</t>
  </si>
  <si>
    <t>https://drive.google.com/drive/folders/1zj10No-LUjvcUVEKEXEGcBWT-qSgXWmx?usp=share_link</t>
  </si>
  <si>
    <t>M2-EyP-1a Evocar 1</t>
  </si>
  <si>
    <t>Autobús: M1-EyP-1a
identificar 2
Avión: M3-G-5c-9</t>
  </si>
  <si>
    <t>autobus
avion
tren</t>
  </si>
  <si>
    <t>M2_EyP_1a_13
M2_EyP_1a_14
M2_EyP_1a_15</t>
  </si>
  <si>
    <t>Falta tren.</t>
  </si>
  <si>
    <t>https://drive.google.com/drive/folders/1ba0ACu10KrClK1Gc0e8MFjJZS-mDxF8o?usp=share_link</t>
  </si>
  <si>
    <t>Material escolar</t>
  </si>
  <si>
    <t>M2-EyP-1a Evocar 2</t>
  </si>
  <si>
    <t>Regla: M1-MyM-2a-7
Lápiz: M1-MyM-2a-9</t>
  </si>
  <si>
    <t>regla
lápiz
goma de borrar</t>
  </si>
  <si>
    <t>M2_EyP_1a_16
M2_EyP_1a_17
M2_EyP_1a_18</t>
  </si>
  <si>
    <t>Falta goma.</t>
  </si>
  <si>
    <t>https://drive.google.com/drive/folders/1JbobrB0BuXQES29VVpWEiVNneL0ox-f6?usp=share_link</t>
  </si>
  <si>
    <t>Ropa</t>
  </si>
  <si>
    <t>M2-EyP-1a Evocar 3</t>
  </si>
  <si>
    <t>M1-EyP-3a-7
M1-EyP-3a-8
M1-EyP-3a-9</t>
  </si>
  <si>
    <t>Camisa
zapato
gorra</t>
  </si>
  <si>
    <t>M2_EyP_1a_19
M2_EyP_1a_20
M2_EyP_1a_21</t>
  </si>
  <si>
    <t>https://drive.google.com/drive/folders/1uBbiiBWO26Rqu1kRNBr1wALQbVTuH4af?usp=share_link</t>
  </si>
  <si>
    <t>Esfera
Cilindro
Cono</t>
  </si>
  <si>
    <t>M2-G-12c
Identificar</t>
  </si>
  <si>
    <t>Esfera: M1-G-12b-1
Cono: M1-G-12b-2
Cilindro: M3-G-12b-2</t>
  </si>
  <si>
    <t>Imagen 1* Esfera 
Imagen 2 Cilindro 
Imagen 3 Cono</t>
  </si>
  <si>
    <t>M2_G_12c_1
M2_G_12c_2
M2_G_12c_3</t>
  </si>
  <si>
    <t>https://drive.google.com/drive/folders/1-_O8cKz9ZO3iwLEXcCcZ4AN2-GHsVTyn?usp=share_link</t>
  </si>
  <si>
    <t>Pelotas</t>
  </si>
  <si>
    <t>M2-G-12c Evocar 1</t>
  </si>
  <si>
    <t>M3-EyP-3a-2 Futbol
M1-NyO-15a-3 Baloncesto</t>
  </si>
  <si>
    <t xml:space="preserve">IMAGEN 1 Pelota de fútbol
IMAGEN 2 Pelota de rugby* 
IMAGEN 3 Pelota de baloncesto </t>
  </si>
  <si>
    <t>M2_G_12c_4
M2_G_12c_5
M2_G_12c_6</t>
  </si>
  <si>
    <t>Falta la de rugby.</t>
  </si>
  <si>
    <t>https://drive.google.com/drive/folders/1YHz4Eybm-42ZHE0wyWLZEXFODFh-gnA3?usp=share_link</t>
  </si>
  <si>
    <t>Adornos</t>
  </si>
  <si>
    <t>M2-G-12c Evocar 2</t>
  </si>
  <si>
    <t>Adornos de árbol de Navidad
IMAGEN 1 Adorno en forma de esfera*
IMAGEN 2 Adorno navideño en forma de pirámide
IMAGEN 3 Adorno navideño en forma cilíndrica</t>
  </si>
  <si>
    <t>M2_G_12c_7
M2_G_12c_8
M2_G_12c_9</t>
  </si>
  <si>
    <t>https://drive.google.com/drive/folders/17DmPKx8k4sKt5GyvPNSA1AbLbUdfzBg-?usp=share_link</t>
  </si>
  <si>
    <t>Caramelos</t>
  </si>
  <si>
    <t>M2-G-12c Evocar 3</t>
  </si>
  <si>
    <t>M1-NyO-28a-1</t>
  </si>
  <si>
    <t>IMAGEN 1 Caramelo forma de esfera*
IMAGEN 2 Caramelo forma cilíndrica
IMAGEN 3 Caramelo forma prisma rectangular</t>
  </si>
  <si>
    <t>M2_G_12c_10
M2_G_12c_11
M2_G_12c_12</t>
  </si>
  <si>
    <t>https://drive.google.com/drive/folders/13_ObmNBDHJy4aOycemlhLWibW2mlEoVX?usp=share_link</t>
  </si>
  <si>
    <t>Peso medio kilo</t>
  </si>
  <si>
    <t>La imagen de un peso (de balanza) en el que esté marcado el texto "1/2"</t>
  </si>
  <si>
    <t>M2_MyM_3b_2</t>
  </si>
  <si>
    <t>https://drive.google.com/file/d/1B8LI4A5o14gw9AgwKcCoEGzqxESC7aWj/view?usp=share_link</t>
  </si>
  <si>
    <t>Peso cuarto kilo</t>
  </si>
  <si>
    <t>La imagen de un peso (de balanza) en el que esté marcado el texto "1/4"</t>
  </si>
  <si>
    <t>M2_MyM_3b_3</t>
  </si>
  <si>
    <t>https://drive.google.com/file/d/1GPgAqdwrO_E5YuXsR_361R-oJW1qLzHf/view?usp=share_link</t>
  </si>
  <si>
    <t>Árbol
Edificio
Grúa
Persona
Puerta
Nevera
Campo de fútbol
Campo de béisbol
Campo de lacrosse</t>
  </si>
  <si>
    <t>Arbol = M1-NyO-2a-3
Edificio = M1-G-12a-4
Persona = M1-G-4a-1</t>
  </si>
  <si>
    <t>M2_MyM_1d_1
M2_MyM_1d_2
M2_MyM_1d_3
M2_MyM_1d_4
M2_MyM_1d_5
M2_MyM_1d_6
M2_MyM_1d_7
M2_MyM_1d_8
M2_MyM_1d_9</t>
  </si>
  <si>
    <t>Pasadas las imágenes que se repiten, comprueba que el lienzo es el mismo plis.</t>
  </si>
  <si>
    <t>https://drive.google.com/drive/folders/1bXwd52O_X1h1DmNBTOiLZuBBzoTCEdss?usp=share_link</t>
  </si>
  <si>
    <t>Izquierda y derecha</t>
  </si>
  <si>
    <t>M2-G-1a
TE</t>
  </si>
  <si>
    <t>Como en M1-G-4a-10, pero en vez de la silla, el sillón y puedes utilizar el trenecito de juguete y una muñeca</t>
  </si>
  <si>
    <t>M2_G_1a_1</t>
  </si>
  <si>
    <t>En vez del sillón pon a alguien de espaldas.</t>
  </si>
  <si>
    <t>https://drive.google.com/file/d/1Q0Zy456qobDrjV_KvjkjR2kOl9dmxcNQ/view?usp=share_link</t>
  </si>
  <si>
    <t>Derecha / izquierda</t>
  </si>
  <si>
    <t>M2-G-1a
Evocar 1 y 2</t>
  </si>
  <si>
    <t>En el centro una niña. A la izquierda un vaso de agua y un libro a la derecha unas tijeras y unas llaves</t>
  </si>
  <si>
    <t>M2_G_1a_2</t>
  </si>
  <si>
    <t>Cambia a la niña de espaldas.</t>
  </si>
  <si>
    <t>https://drive.google.com/file/d/1W2jePPEoq-0nXHxll66oj4M4VCvGcEF_/view?usp=share_link</t>
  </si>
  <si>
    <t>M2-G-1a
Evocar 3 y 4</t>
  </si>
  <si>
    <t>Un columpio en el centro. A la izquierda un balón y un perro. A la derecha un niño y una mochila.</t>
  </si>
  <si>
    <t>M2_G_1a_3</t>
  </si>
  <si>
    <t>Quita el columpio y pon una abuela por ejemplo sentada en un banco mirando hacia el frente.</t>
  </si>
  <si>
    <t>https://drive.google.com/file/d/1_-9XK0dsaX09Z4DjsGNtXzsw9pDkXp9k/view?usp=share_link</t>
  </si>
  <si>
    <t>M2-G-1a
Identificar 1</t>
  </si>
  <si>
    <t>Un niño en el centro y a la izquierda poner 2 pelotas verdes, 2 rojas y 1 azul. A la derecha añade, 1 pelota roja y 2 azules.</t>
  </si>
  <si>
    <t>M2_G_1a_4</t>
  </si>
  <si>
    <t>https://drive.google.com/file/d/1FsQOLCwSwfcKx05xwFMAl_x6ruhND8yM/view?usp=share_link</t>
  </si>
  <si>
    <t>M2-G-1a
Identificar 2</t>
  </si>
  <si>
    <t>Una jarra de agua en el centro, a la izquierda 1 cookie y 2 fresas. A la derecha 3 manzanas en un plato.</t>
  </si>
  <si>
    <t>M2_G_1a_5</t>
  </si>
  <si>
    <t>Cambia el jarrón por alguien de espaldas.</t>
  </si>
  <si>
    <t>https://drive.google.com/file/d/1Fxd0bBUzFd4HF9nV6wVjxItlXzwKYpNz/view?usp=share_link</t>
  </si>
  <si>
    <t>Dentro/fuera</t>
  </si>
  <si>
    <t>Hacer un corral con estos animales (oveja, gallina, pato, caballo, pavo real, perro) que pueden estar dentro o fuera. Como tú decidas. Pero cada imagen tiene una excepción
M2-G-1c-3-1: El pavo real está dentro del corral.
M2-G-1c-3-2: El caballo está fuera del corral.
M2-G-1c-3-3: La gallina está dentro del corral.
M2-G-1c-3-4: El perro está pegado al corral a punto de salir por la puerta.</t>
  </si>
  <si>
    <t>M2_G_1c_1
M2_G_1c_2
M2_G_1c_3
M2_G_1c_4</t>
  </si>
  <si>
    <t>En la imagen dos mete a la oveja y al pato, que hemos dejado vacío el corral.</t>
  </si>
  <si>
    <t>https://drive.google.com/drive/folders/1WdJ1xHjZJLb_qxgfeh-SZaWRkyOgH9mP?usp=share_link</t>
  </si>
  <si>
    <t>M2-G-1c
TE</t>
  </si>
  <si>
    <t>M1-G-1a-5</t>
  </si>
  <si>
    <t>Reutiliza la imagen</t>
  </si>
  <si>
    <t>M2_G_1c_5</t>
  </si>
  <si>
    <t>https://drive.google.com/file/d/1SorZ7mCTinxmMET5Pcr_TDwBz1mWgFrh/view?usp=share_link</t>
  </si>
  <si>
    <t xml:space="preserve">Un armario con las puertas abiertas para que se vean 3 camisetas colgadas, una amarilla, otra azul y una verde. En una silla, se ve una camiseta rosa y otra naranja. </t>
  </si>
  <si>
    <t>M2_G_1c_6</t>
  </si>
  <si>
    <t>https://drive.google.com/file/d/1e-pHmjsbJMnY5B98UnVqV6eRd4EWvXPE/view?usp=share_link</t>
  </si>
  <si>
    <t xml:space="preserve">Utilizar la pecera de M2-NyO-2a-5a, deja dos peces y las dos piedras, y añade fuera de la pecera un planta para añadir a la pecera y un astronauta. </t>
  </si>
  <si>
    <t>M2_G_1c_7</t>
  </si>
  <si>
    <t>https://drive.google.com/file/d/1DUpWXqU1QSYZQQ8bKPGniMLWkdtiMeec/view?usp=share_link</t>
  </si>
  <si>
    <t>Delante/Detrás</t>
  </si>
  <si>
    <t>M2-G-1d
Identificar</t>
  </si>
  <si>
    <t>Asegurate de que todos tienen el mismo lienzo.
Seta = M1-NyO-5a-5
Cesta
Cuchara. Ponla recta. M1-NyO-35a-5
Pelota rugby = M2-G-12c-5
Niña de perfil mirando a la deercha
Hombre de perfil mirando a la izkda
Mariquita = M1-NyO-37a-5
Caballo = M1-NyO-4a-3
Casa = M1-G-4a-8
Saxo, pero ponlo recto. M1-NyO-4b-1
Árbol = M1-NyO-2a-3
Poner un cuenco con agua a la izkda de un ratón/rata y a su derecha un plato con queso. El ratón tiene que mirar para la izkda.</t>
  </si>
  <si>
    <t>M2_G_1d_1
M2_G_1d_2
M2_G_1d_3
M2_G_1d_4
M2_G_1d_5
M2_G_1d_6
M2_G_1d_7
M2_G_1d_8
M2_G_1d_9
M2_G_1d_10
M2_G_1d_11
M2_G_1d_12</t>
  </si>
  <si>
    <t>https://drive.google.com/drive/folders/1Ft5hGEiCDVul74eGcHvVnWofSS79OnF2?usp=share_link</t>
  </si>
  <si>
    <t>M2-G-1d
Evocar</t>
  </si>
  <si>
    <t>Una fuente a la izkda del lienzo, un niño de perfil mirando hacia la fuente en el centro del lienzo (hazlo con movimiento para que nos sirva para otro outcome) y detrás suya, a la derecha del lienzo, una farola. No tiene por qué  haber mucha distancia entre ellos.</t>
  </si>
  <si>
    <t>M2_G_1d_13</t>
  </si>
  <si>
    <r>
      <rPr>
        <rFont val="Calibri"/>
        <sz val="12.0"/>
      </rPr>
      <t>Si te fijas en la imagen parece que la zapatilla es un calcetín o que falta por dibujar la parte del pie. Quizá si agrandas los zapatos ya no dé esa sensación.
--------
Son zapatillas estilo converse.
------
El niño no tiene zapato</t>
    </r>
    <r>
      <rPr>
        <rFont val="Calibri"/>
        <color rgb="FF000000"/>
        <sz val="12.0"/>
      </rPr>
      <t xml:space="preserve">s.
</t>
    </r>
    <r>
      <rPr>
        <rFont val="Calibri"/>
        <color rgb="FF1155CC"/>
        <sz val="12.0"/>
        <u/>
      </rPr>
      <t>https://gyazo.com/af39e5b368e318dde583b89fe8853aa0</t>
    </r>
    <r>
      <rPr>
        <rFont val="Calibri"/>
        <sz val="12.0"/>
      </rPr>
      <t xml:space="preserve"> </t>
    </r>
  </si>
  <si>
    <t>https://drive.google.com/file/d/1g2LtkiQJotp87QMan8UyS5fE-R-oDCwU/view?usp=share_link</t>
  </si>
  <si>
    <t>Un grupo de hormigas a la izkda, en el centro una niña mirando de perfil a la derecha (hazlo con movimiento para que nos sirva para otro outcome) y delante suya, es decir, a la derecha del lienzo, un columpio. No tiene por qué  haber mucha distancia entre ellos.</t>
  </si>
  <si>
    <t>M2_G_1d_14</t>
  </si>
  <si>
    <t>https://drive.google.com/file/d/1IzmosueiEK-Raw0nsaEC3ADUj7aQk04f/view?usp=share_link</t>
  </si>
  <si>
    <t>Encima de / Debajo de</t>
  </si>
  <si>
    <t>Un niño subido a una mesa y encima de su cabeza posado un pajarito. Tiene que haber hueco a la izkda o a la drcha para que pongamos las etiquetas.</t>
  </si>
  <si>
    <t>M2_G_1b_1</t>
  </si>
  <si>
    <t>https://drive.google.com/file/d/1ZDOGIc0UZADGuH2CN6g87_uzH5Ymr4Py/view?usp=share_link</t>
  </si>
  <si>
    <t>M2-G-1b TE</t>
  </si>
  <si>
    <t>Un taburete, debajo de él un ovillo de lana y un gato encima del taburete jugando con el hilo. Deja espacio para que pongamos las etiquetas encima y debajo.</t>
  </si>
  <si>
    <t>M2_G_1b_2</t>
  </si>
  <si>
    <t>https://drive.google.com/file/d/1ASDYQZNHhmtGFNAZcWjqu9olN2m5KUKw/view?usp=share_link</t>
  </si>
  <si>
    <t>Una sombrilla de playa, abajo está una persona tumbada y encima hay una mariposa.</t>
  </si>
  <si>
    <t>M2_G_1b_3</t>
  </si>
  <si>
    <t>https://drive.google.com/file/d/1BgEJmgsJWg5ZQkhRw1QgFXDyjnmWb31c/view?usp=share_link</t>
  </si>
  <si>
    <t>Una mesa camilla, debajo hay unas zapatillas de estar por casa y encima un libro (coge el que hiciste de aventuras en 1º)</t>
  </si>
  <si>
    <t>M2_G_1b_4</t>
  </si>
  <si>
    <t>https://drive.google.com/file/d/1HXNb_3MImHTza0-eNOj6agOtom7mOf1A/view?usp=share_link</t>
  </si>
  <si>
    <t>Un soporte donde se posan encima dos gallinas: una blanca y otra marrón, y debajo del soporte hay una naranaja y otra marrón.</t>
  </si>
  <si>
    <t>M2_G_1b_5</t>
  </si>
  <si>
    <t>En el soporte está una gallina y abajo un polluelo y un gallo</t>
  </si>
  <si>
    <t>https://drive.google.com/file/d/1n2nnB_mFJEQIVPOD4eVzqkVJpPqBUBNT/view?usp=share_link</t>
  </si>
  <si>
    <t>Un sillón (cambia el color al de siempre) y encima hay una manta doblada y un libro y debajo un mando de TV y un cubo de rubik.</t>
  </si>
  <si>
    <t>M2_G_1b_6</t>
  </si>
  <si>
    <t>https://drive.google.com/file/d/12lmr4JP-uhqiBFoNx4OxSebGEuzv7Sa9/view?usp=share_link</t>
  </si>
  <si>
    <t>Hacer un cable, soporte, y en él tiene que haber un pájaro y una paloma y debajo un gato</t>
  </si>
  <si>
    <t>M2_G_1b_7</t>
  </si>
  <si>
    <r>
      <rPr/>
      <t xml:space="preserve">¿puedes hacer algo alrededor para que no parezca que el cable vuela? </t>
    </r>
    <r>
      <rPr>
        <color rgb="FF1155CC"/>
        <u/>
      </rPr>
      <t>https://gyazo.com/6f00961c3ef43769b26c2fc14cf1b93b</t>
    </r>
    <r>
      <rPr/>
      <t xml:space="preserve"> </t>
    </r>
  </si>
  <si>
    <t>https://drive.google.com/file/d/1bCk8f7V35QhOdJP3PrutVs9h1BLijYqu/view?usp=share_link</t>
  </si>
  <si>
    <t>Pentágono 
Cuadrilátero 
Triángulo</t>
  </si>
  <si>
    <t>M2-G-7a
Identificar 1</t>
  </si>
  <si>
    <t xml:space="preserve">
M3-G-7a-2
M3-G-7a-5
M3-G-11a-6</t>
  </si>
  <si>
    <t xml:space="preserve">pentágono 
cuadrilátero 
triángulo
</t>
  </si>
  <si>
    <t>M2_G_7a_1
M2_G_7a_2
M2_G_7a_3</t>
  </si>
  <si>
    <t>https://drive.google.com/drive/folders/1MAodEkPlcPowy7XW_clKNjA6ARNX7gNH?usp=share_link</t>
  </si>
  <si>
    <t>Hexágono</t>
  </si>
  <si>
    <t>M2-G-7a
evocar 2</t>
  </si>
  <si>
    <t xml:space="preserve">
M3-G-7a-4</t>
  </si>
  <si>
    <t>hexágono</t>
  </si>
  <si>
    <t>M2_G_7a_4</t>
  </si>
  <si>
    <t>https://drive.google.com/file/d/1I3qy6Av8zE8E7BwEjvMYVOKPD8SJDSC0/view?usp=share_link</t>
  </si>
  <si>
    <t>Espejo</t>
  </si>
  <si>
    <t>M2-G-7a
aplicar 1</t>
  </si>
  <si>
    <t>Espejo en forma de hexágono</t>
  </si>
  <si>
    <t>M2_G_7a_5</t>
  </si>
  <si>
    <t>https://drive.google.com/file/d/1zH9UWSFrYx17Pin75UDXdu8-gU8euWt-/view?usp=share_link</t>
  </si>
  <si>
    <t>Tarta</t>
  </si>
  <si>
    <t>M2-G-7a
aplicar 2</t>
  </si>
  <si>
    <t>Tarta en forma de cuadrilátero</t>
  </si>
  <si>
    <t>M2_G_7a_6</t>
  </si>
  <si>
    <t>https://drive.google.com/file/d/1TyJuXQ_KaajSeUzJOh7rSTJ9t1bHlxdG/view?usp=share_link</t>
  </si>
  <si>
    <t>Trafico</t>
  </si>
  <si>
    <t>M2-G-7a
aplicar 3</t>
  </si>
  <si>
    <t>Señal de tráfico en forma triangular</t>
  </si>
  <si>
    <t>M2_G_7a_7</t>
  </si>
  <si>
    <t>https://drive.google.com/file/d/1QAgKFMlyvnBs899zvlCo-hJqBN_gRrww/view?usp=share_link</t>
  </si>
  <si>
    <t>Rectángulo</t>
  </si>
  <si>
    <t>M2-G-9b
Identificar1</t>
  </si>
  <si>
    <t>M3-G-11a-4</t>
  </si>
  <si>
    <t>M2_G_9b_1</t>
  </si>
  <si>
    <t>https://drive.google.com/file/d/1-bwyIe1PqfqcgXpdzzL7vPxMBELzPPQ9/view?usp=share_link</t>
  </si>
  <si>
    <t>Pentágono</t>
  </si>
  <si>
    <t>M2-G-9b
Identificar2</t>
  </si>
  <si>
    <t>M3-G-11a-3</t>
  </si>
  <si>
    <t>M2_G_9b_2</t>
  </si>
  <si>
    <t>Más margen a los lados para las etiquetas, por favor.</t>
  </si>
  <si>
    <t>https://drive.google.com/file/d/1-2kkz2qzHdczWaZqlbpocyZ6D8hhRfVJ/view?usp=share_link</t>
  </si>
  <si>
    <t>M2-G-9b
evocar1</t>
  </si>
  <si>
    <t>M3-G-8b-3</t>
  </si>
  <si>
    <t>M2_G_9b_3</t>
  </si>
  <si>
    <r>
      <rPr>
        <rFont val="Calibri"/>
        <sz val="12.0"/>
      </rPr>
      <t xml:space="preserve">Corregir por un triángulo rectángulo como el siguiente por favor. (sin etiquetas) </t>
    </r>
    <r>
      <rPr>
        <rFont val="Calibri"/>
        <color rgb="FF1155CC"/>
        <sz val="12.0"/>
        <u/>
      </rPr>
      <t>https://drive.google.com/file/d/1Brq0srzRiVAiVAEWvuXi0Snwoa_EhG7X/view</t>
    </r>
  </si>
  <si>
    <t>https://drive.google.com/file/d/1Tx1jEGpGVN-YHU9rI1WuDAEkGm2_T6Ad/view?usp=share_link</t>
  </si>
  <si>
    <t>M2-G-9b
evocar2</t>
  </si>
  <si>
    <t>M3-G-7a-2</t>
  </si>
  <si>
    <t>M2_G_9b_4</t>
  </si>
  <si>
    <t>https://drive.google.com/file/d/1O_65sYIeaEcK79e8NrHFsJHOuEm7XbDN/view?usp=share_link</t>
  </si>
  <si>
    <t>Huerto</t>
  </si>
  <si>
    <t>M2-G-9b
Aplicar 2</t>
  </si>
  <si>
    <t>Huerto en forma rectangular vista desde arriba</t>
  </si>
  <si>
    <t>M2_G_9b_5</t>
  </si>
  <si>
    <t>https://drive.google.com/file/d/1gSoM8ZsXYOCTgCdj8V4e7GVqxPrCzSdN/view?usp=share_link</t>
  </si>
  <si>
    <t>Piscina</t>
  </si>
  <si>
    <t>M2-G-9b
Aplicar 3</t>
  </si>
  <si>
    <t>Piscina cuadrada vista desde arriba</t>
  </si>
  <si>
    <t>M2_G_9b_6</t>
  </si>
  <si>
    <t>https://drive.google.com/file/d/1MOish1YMyLMmBQksIOZhnFNVa3HhAduT/view?usp=share_link</t>
  </si>
  <si>
    <t>Circulo
Circunferencia</t>
  </si>
  <si>
    <t>M2-G-10a
identificar</t>
  </si>
  <si>
    <t>M1-NyO-23a-9</t>
  </si>
  <si>
    <t>Círculo
Circunferencia</t>
  </si>
  <si>
    <t>M2_G_10a_1
M2_G_10a_2</t>
  </si>
  <si>
    <t>No he encontrado ninguna imagen de circunferencia, no sé si existe alguna ya.</t>
  </si>
  <si>
    <t>https://drive.google.com/drive/folders/1mtxdpMdaS79jaQvYXKbbeWU2pVjptutl?usp=share_link</t>
  </si>
  <si>
    <t>Anillo
Aro de hula hoop
Rueda de bicicleta
Bola de Navidad
Pizza
Diana para dardos</t>
  </si>
  <si>
    <t>M2-G-10a
Evocar 1</t>
  </si>
  <si>
    <t>M3-G-10b-1
M3-G-10b-2
M3-G-10b-3
M3-G-10b-4
M3-G-10b-5
M3-G-10b-6</t>
  </si>
  <si>
    <t>Circunferencias:
Anillo
Aro de hula hoop
Rueda de bicicleta
Círculos
Bola de Navidad
Pizza
Diana para dardos</t>
  </si>
  <si>
    <t>M2_G_10a_3
M2_G_10a_4
M2_G_10a_5
M2_G_10a_6
M2_G_10a_7
M2_G_10a_8</t>
  </si>
  <si>
    <t>https://drive.google.com/drive/folders/1F8tDjxIFvOYfNv1rs-0pxhRQjtaOdm48?usp=share_link</t>
  </si>
  <si>
    <t>Vertical/Horizontal</t>
  </si>
  <si>
    <t>Todos con el mismo lienzo
Vertical:
Mazo
Pincel
Trofeo
Bolígrafo/Lápiz (reutiliza el que tengamos) = M1-NyO-3a-3
Árbol = M1-NyO-2a-3
Peine
Bloque de construcción que no sea en azul = M1-G-12a-7
Horizontal:
Las mismas que en vertical pero en horizontal</t>
  </si>
  <si>
    <t>M2_G_4a_1
M2_G_4a_2
M2_G_4a_3
M2_G_4a_4
M2_G_4a_5
M2_G_4a_6
M2_G_4a_7
M2_G_4a_8
M2_G_4a_9
M2_G_4a_10
M2_G_4a_11
M2_G_4a_12
M2_G_4a_13
M2_G_4a_14</t>
  </si>
  <si>
    <t>El bloque de construcción debería estar recto, no en diagonal en la imagen de horizontal.</t>
  </si>
  <si>
    <t>https://drive.google.com/drive/folders/1V4FxxlkSuC2Z5ymoriUX8KglFPDXlhQi?usp=share_link</t>
  </si>
  <si>
    <t>M2-G-4a
TE</t>
  </si>
  <si>
    <t>M1-NyO-4b-2</t>
  </si>
  <si>
    <t>Una imagen con una guitarra a la izquierda en vertical y a la derecha en horizontal. Séparalas para que podamos poner abajo y que quede centrado "vertical" y "horizontal".</t>
  </si>
  <si>
    <t>M2_G_4a_15</t>
  </si>
  <si>
    <t>https://drive.google.com/file/d/1fHVexpHPFtmGgldD0yYty6eyQ5iSrl3r/view?usp=share_link</t>
  </si>
  <si>
    <t>M2-G-10b Identificar 1</t>
  </si>
  <si>
    <t>Reproducir las imágenes de la descripción</t>
  </si>
  <si>
    <r>
      <rPr>
        <rFont val="Calibri"/>
        <sz val="12.0"/>
      </rPr>
      <t xml:space="preserve">Imagen 1 Circunferencia centro marcado.
https://drive.google.com/file/d/1zFFeXiBTz9DbvmFWfJn_kQcgH5_fd0BP/view?usp=sharing
IMAGEN 2 Circunferencia, punto marcado sobre la circunferencia
</t>
    </r>
    <r>
      <rPr>
        <rFont val="Calibri"/>
        <color rgb="FF1155CC"/>
        <sz val="12.0"/>
        <u/>
      </rPr>
      <t>https://drive.google.com/file/d/13y_h12yb0uZEu-5QJcVT5VcESXtLdyK2/view?usp=sharing</t>
    </r>
    <r>
      <rPr>
        <rFont val="Calibri"/>
        <sz val="12.0"/>
      </rPr>
      <t xml:space="preserve">
IMAGEN 3 Circunferencia, punto marcado en el interior.
</t>
    </r>
    <r>
      <rPr>
        <rFont val="Calibri"/>
        <color rgb="FF1155CC"/>
        <sz val="12.0"/>
        <u/>
      </rPr>
      <t>https://drive.google.com/file/d/1IPrDtSbZXXbxjS_HQ786jedEEq5rO7AA/view?usp=sharing</t>
    </r>
  </si>
  <si>
    <t>M2_G_10b_1
M2_G_10b_2
M2_G_10b_3</t>
  </si>
  <si>
    <t>https://drive.google.com/drive/folders/1XzjtqGo2HykY5yAbHTtihPkymlxaGW-b?usp=share_link</t>
  </si>
  <si>
    <t>M2-G-10b Identificar 2</t>
  </si>
  <si>
    <r>
      <rPr>
        <rFont val="Calibri"/>
        <sz val="12.0"/>
      </rPr>
      <t xml:space="preserve">Imagen 1 Círculo, se marca el radio.*
</t>
    </r>
    <r>
      <rPr>
        <rFont val="Calibri"/>
        <color rgb="FF1155CC"/>
        <sz val="12.0"/>
        <u/>
      </rPr>
      <t>https://drive.google.com/file/d/1fGgD7HIMU1D7CdX18unBe3JjuV3TXlzB/view?usp=sharing</t>
    </r>
    <r>
      <rPr>
        <rFont val="Calibri"/>
        <sz val="12.0"/>
      </rPr>
      <t xml:space="preserve">
IMAGEN 2 Círculo, se marca cuerda
https://drive.google.com/file/d/1j_n223kjVCruZfY5MakwPrTlD6V4AJ2y/view?usp=sharing
IMAGEN 3 Círculo, se marca diámetro
</t>
    </r>
    <r>
      <rPr>
        <rFont val="Calibri"/>
        <color rgb="FF1155CC"/>
        <sz val="12.0"/>
        <u/>
      </rPr>
      <t>https://drive.google.com/file/d/1xWfpnxw4o5VFQc-CvqXGQY93KQ7Y12JI/view?usp=sh</t>
    </r>
    <r>
      <rPr>
        <rFont val="Calibri"/>
        <sz val="12.0"/>
      </rPr>
      <t>aring</t>
    </r>
  </si>
  <si>
    <t>M2_G_10b_4
M2_G_10b_5
M2_G_10b_6</t>
  </si>
  <si>
    <t>https://drive.google.com/drive/folders/1rl7qT5UlYpim96u_4r51pHX7aG34lMIY?usp=share_link</t>
  </si>
  <si>
    <t>M2-G-10b evocar 1 y 2</t>
  </si>
  <si>
    <t>Reproducir la imagen de la descripción</t>
  </si>
  <si>
    <r>
      <rPr>
        <rFont val="Calibri"/>
        <color rgb="FF1155CC"/>
        <sz val="12.0"/>
        <u/>
      </rPr>
      <t xml:space="preserve">https://drive.google.com/file/d/14onKUJFDyaUV-ztkqVLtFcpdBLRRk6kc/view?usp=sharing
</t>
    </r>
    <r>
      <rPr>
        <rFont val="Calibri"/>
        <sz val="12.0"/>
      </rPr>
      <t>1. Marcar con una flecha el radio
2. Marcar con una flecha el centro
3. Marcar con una flecha el diámetro</t>
    </r>
  </si>
  <si>
    <t>M2_G_10b_7
M2_G_10b_7a
M2_G_10b_7b</t>
  </si>
  <si>
    <t xml:space="preserve">Te pido cambios en estas 3 imágenes 7, 8 y 9, y que crees las imágenes a y b. </t>
  </si>
  <si>
    <t>https://drive.google.com/drive/folders/1pWr2rMBoWCeX4Z3TC8uSSQ4qxRBBysnx?usp=share_link</t>
  </si>
  <si>
    <t>M2-G-10b evocar 3, 4 y 5</t>
  </si>
  <si>
    <r>
      <rPr>
        <rFont val="Calibri"/>
        <color rgb="FF1155CC"/>
        <sz val="12.0"/>
        <u/>
      </rPr>
      <t>https://drive.google.com/file/d/1axJxdYGOQn0TRnfnU2r5zXGQwfBSDV2S/view?usp=sharing</t>
    </r>
    <r>
      <rPr>
        <rFont val="Calibri"/>
        <color rgb="FF000000"/>
        <sz val="12.0"/>
        <u/>
      </rPr>
      <t xml:space="preserve">
1. Marcar con una flecha el radio
2. Marcar con una flecha el centro
3. Marcar con una flecha el diámetro</t>
    </r>
  </si>
  <si>
    <t>M2_G_10b_8
M2_G_10b_8a
M2_G_10b_8b</t>
  </si>
  <si>
    <t>https://drive.google.com/drive/folders/19rCUFEAbKT8LyylD0UWHXeoIfr4lfPk-?usp=share_link</t>
  </si>
  <si>
    <t>M2-G-10b evocar 6</t>
  </si>
  <si>
    <r>
      <rPr>
        <rFont val="Calibri"/>
        <color rgb="FF1155CC"/>
        <sz val="12.0"/>
        <u/>
      </rPr>
      <t>https://drive.google.com/file/d/1XVfxewGijTI6oRxllYNHXuHuHAAYsP6D/view?usp=sharing</t>
    </r>
    <r>
      <rPr>
        <rFont val="Calibri"/>
        <color rgb="FF000000"/>
        <sz val="12.0"/>
        <u/>
      </rPr>
      <t xml:space="preserve">
1. Marcar con una flecha el radio
2. Marcar con una flecha el centro
3. Marcar con una flecha el diámetro</t>
    </r>
  </si>
  <si>
    <t>M2_G_10b_9
M2_G_10b_9a
M2_G_10b_9b</t>
  </si>
  <si>
    <t>https://drive.google.com/drive/folders/1fRmlpiIvTziZo4lQb14c6jqQ4qtEAJvt?usp=share_link</t>
  </si>
  <si>
    <t>M2-G-10b TE</t>
  </si>
  <si>
    <t>https://gyazo.com/cd3b1fff724083c5bac732c0b5823616</t>
  </si>
  <si>
    <t>M2_G_10b_10</t>
  </si>
  <si>
    <t>Deja solo la imagen de la circunferencia con los nombres de las partes.</t>
  </si>
  <si>
    <t>https://drive.google.com/file/d/1pEJ4COosffLPLFQKDVKQq32vUTUADYLK/view?usp=share_link</t>
  </si>
  <si>
    <t>M2-G-10b-10</t>
  </si>
  <si>
    <t xml:space="preserve">Traducir las palabras centro, raio, diâmetro </t>
  </si>
  <si>
    <t>M2_G_10b_10a</t>
  </si>
  <si>
    <t>https://drive.google.com/file/d/1VDZT5qSdule6Xvvue4F4FsXfD5fPzoY4/view?usp=share_link</t>
  </si>
  <si>
    <t>Camión cisterna</t>
  </si>
  <si>
    <t>M2-MyM-4d
Identificar 1</t>
  </si>
  <si>
    <t>https://gyazo.com/e7ca62df4473d78a7c0e52d2ba85c629</t>
  </si>
  <si>
    <t>M2_MyM_4d_1</t>
  </si>
  <si>
    <t>https://drive.google.com/file/d/1TVQCKZIQBNGPlF5iUb_qXOA4A0F_Vss9/view?usp=share_link</t>
  </si>
  <si>
    <t>Bidón de agua</t>
  </si>
  <si>
    <t>M2-MyM-4d
Identificar 2</t>
  </si>
  <si>
    <t>https://gyazo.com/1897fd57ec471aa7ead1068f85586604</t>
  </si>
  <si>
    <t>M2_MyM_4d_2</t>
  </si>
  <si>
    <t>https://drive.google.com/file/d/1YjnkHnpV2q2YP19rF-m6kYVMwMvB3V81/view?usp=share_link</t>
  </si>
  <si>
    <t>Comparación litros mililitros</t>
  </si>
  <si>
    <t>Algo apañado que se parezca a esta imagen:
https://drive.google.com/file/d/1ErIgc7fSBOemvkilmLA_eoxVGdg-S0xN/view?usp=share_link
Una persona en el centro. A su derecha (nuestra izquierda) un depósito tan grande como el de la imagen (por ejemplo, 1 m diámetro de la base y 1,5 m la altura, todo aproximado, no hay que ir al milímetro). Que sea transparente para que se entienda que es un recipiente que contiene líquidos.
En la mano izquierda (nuestra derecha) lleva la típica botellita de agua de medio litro.
Una flecha a un lado y a otro de cada recipiente. Nosotros añadiremos con etiquetas la capacidad de cada uno (para que el texto no salga pixelado). Así que necesitamos un poquito de margen a cada lado para poner "500 l" y "500 ml".
Imagino que pondremos la imagen como a 500 o 400 píxeles de ancho, más o menos.</t>
  </si>
  <si>
    <t>M2_MyM_4d_3</t>
  </si>
  <si>
    <r>
      <rPr>
        <rFont val="Calibri"/>
        <sz val="12.0"/>
      </rPr>
      <t xml:space="preserve">La he subido a AWS en png M2_MyM_4d_3.png y svg M2_MyM_4d_3.svg
---
Creo que no se entiende el dibujo del depósito (forma y color). Parece una garrafa con un zoom en primer plano, no un depósito de agua. Creo que también por la línea de los pies, el depósito quizás debería parecer que está detras del chico.
Quizás, más que transparecente la idea es que se entienda que hay agua dentro, no sé de qué manera. Por ejemplo, que no tenga tapa y haya cierta perspectiva para que se vea que está lleno de agua. El objetivo es que al verlo transmita la misma sensación que este depósito, que un niño de 8 años se crea que es un depósito de agua: </t>
    </r>
    <r>
      <rPr>
        <rFont val="Calibri"/>
        <color rgb="FF1155CC"/>
        <sz val="12.0"/>
        <u/>
      </rPr>
      <t>https://depositodeagua.es/550-large_default/-deposito-de-agua-herkules.jpg</t>
    </r>
  </si>
  <si>
    <t>Billetes y monedas</t>
  </si>
  <si>
    <t xml:space="preserve">M2-MyM-5a </t>
  </si>
  <si>
    <t>M3-MyM-16a-1
M3-MyM-16a-2
M3-MyM-16a-3
M3-MyM-16a-4
M3-MyM-16a-5
M3-MyM-16a-6
M3-MyM-16a-7
M3-MyM-16a-8
M3-MyM-16a-9</t>
  </si>
  <si>
    <t>Moneda de 1 cent
Moneda de 2 cent
Moneda de 5 cent
Moneda de 10 cent
Moneda de 20 cent
Moneda de 50 cent
Moneda de 1 €
Moneda de 2 
Billete de 5 €
Billete de 10 €
Billete de 20 €</t>
  </si>
  <si>
    <t>M2_MyM_5a_1
M2_MyM_5a_2
M2_MyM_5a_3
M2_MyM_5a_4
M2_MyM_5a_5
M2_MyM_5a_6
M2_MyM_5a_7
M2_MyM_5a_8
M2_MyM_5a_9
M2_MyM_5a_10
M2_MyM_5a_11</t>
  </si>
  <si>
    <t>https://drive.google.com/drive/folders/1iyJo32EHirDvbKKMRPfCz12Tyj9yOvSv?usp=share_link</t>
  </si>
  <si>
    <t>M2-MyM-5a TE</t>
  </si>
  <si>
    <t>M1-MyM-7a-10</t>
  </si>
  <si>
    <t>Imagen con todas las monedas y billetes hasta los 20€ reunidas https://gyazo.com/452429ae48ed9eb42d3acc6bde8b5907</t>
  </si>
  <si>
    <t>M2_MyM_5a_12</t>
  </si>
  <si>
    <t>https://drive.google.com/file/d/1R0MJhocAagS-eZ1ZzM4p3abructYvZMS/view?usp=share_link</t>
  </si>
  <si>
    <t>Monedas y billetes</t>
  </si>
  <si>
    <t>M3-MyM-16a-10
M3-MyM-16a-11
M3-MyM-16a-12
M3-MyM-16a-13
M3-MyM-16a-14
M3-MyM-16a-15
M3-MyM-16a-16
M3-MyM-16a-17
M3-MyM-16a-10a</t>
  </si>
  <si>
    <t xml:space="preserve">Moneda de 5 cent
Moneda de 10 cent
Moneda de 25 cent
Moneda de 50 cent
Moneda de R$ 1
Billete de R$ 2
Billete de R$ 5 
Billete de R$ 10 
Billete de R$ 20 </t>
  </si>
  <si>
    <t>M2_MyM_5a_13
M2_MyM_5a_14
M2_MyM_5a_15
M2_MyM_5a_16
M2_MyM_5a_17
M2_MyM_5a_18
M2_MyM_5a_19
M2_MyM_5a_20
M2_MyM_5a_21</t>
  </si>
  <si>
    <t>https://drive.google.com/drive/folders/1rngDYcAzP50DhDHIuKvszHJUCB-fubID?usp=share_link</t>
  </si>
  <si>
    <t>Dólar estadounidense:
Moneda de 1 cent
Moneda de 5 cent
Moneda de 10 cent
Moneda de 25 cent
Moneda de 50 cent
Billete de 1 $
Billete de 2 $
Billete de 5 $
Billete de 10 $
Billete de 20 $
Billete de 50 $
Billete de 100 $</t>
  </si>
  <si>
    <t>M2_MyM_5a_23a
M2_MyM_5a_24a
M2_MyM_5a_25a
M2_MyM_5a_26a
M2_MyM_5a_27
M2_MyM_5a_28
M2_MyM_5a_29
M2_MyM_5a_30
M2_MyM_5a_31
M2_MyM_5a_32
M2_MyM_5a_33
M2_MyM_5a_34</t>
  </si>
  <si>
    <t>https://drive.google.com/drive/folders/1OCMWSj6oJpqtHZ-jpteoC3O7YLauDlAV?usp=share_link</t>
  </si>
  <si>
    <t>M1-MyM-7a-20</t>
  </si>
  <si>
    <t>Imagen con todas las monedas y billetes dibujadas de los reales, igual que en M1-MyM-7a-10 con los euros</t>
  </si>
  <si>
    <t>M2_MyM_5a_22</t>
  </si>
  <si>
    <t>https://drive.google.com/file/d/1Y4ZvLy4MT663JwqD0MLMlDlov4NSeEBX/view?usp=share_link</t>
  </si>
  <si>
    <t>Imagen con todas las monedas y billetes dibujadas de los dólares</t>
  </si>
  <si>
    <t>M2_MyM_5a_35</t>
  </si>
  <si>
    <t>https://drive.google.com/file/d/1BtYiFvIGfriLZ0tgiB_zrNLxU1AO-Ij4/view?usp=share_link</t>
  </si>
  <si>
    <t>Imagen con todas las monedas y billetes dibujadas de los dólares hasta el de 50$</t>
  </si>
  <si>
    <t>M2_MyM_5a_35b</t>
  </si>
  <si>
    <t>https://drive.google.com/file/d/1n9mL9ebxMJt-MLZ3U7Y2Fj1dB5lDEfbR/view?usp=share_link</t>
  </si>
  <si>
    <t>Círculos</t>
  </si>
  <si>
    <t>M2-G-10c</t>
  </si>
  <si>
    <t>No sé qué te dará más trabajo si hacerlo de nuevo o basarte por ejemplo en lo hecho en 
M5-NyO-19c-10</t>
  </si>
  <si>
    <t>Son dos círculos por tipo con distintos colores por tipo:
-2 círculos divididos a la mitad. Una parte coloreada.
-2 círculos divididos en 3 partes. Una parte coloreada.
-2 círculos divididos en 4 partes. Una parte coloreada.
-2 círculos divididos a la mitad. Todo coloreado.
-2 círculos divididos en 3 partes. Todo coloreado.
-2 círculos divididos en 4 partes. Todo coloreado.</t>
  </si>
  <si>
    <t>M2_G_10c_1
M2_G_10c_2
M2_G_10c_3
M2_G_10c_4
M2_G_10c_5
M2_G_10c_6
M2_G_10c_7
M2_G_10c_8
M2_G_10c_9
M2_G_10c_10
 M2_G_10c_11
M2_G_10c_12</t>
  </si>
  <si>
    <t>https://drive.google.com/drive/folders/1mIETxb-Nbgxlnf4ldyAHNKbqo0VcTl0-?usp=share_link</t>
  </si>
  <si>
    <t>Prismas
Pirámides</t>
  </si>
  <si>
    <t>M2-G-11a
Identificar 1</t>
  </si>
  <si>
    <t>Prisma de base hexangonal 
Prisma de base pentagonal
Pirámide de base cuadrada
Pirámide truncada de base cuadradada
Pirámide de base pentagonal</t>
  </si>
  <si>
    <t>M2_G_11a_15
M2_G_11a_16
M2_G_11a_17
M2_G_11a_18
M2_G_11a_19</t>
  </si>
  <si>
    <t>https://drive.google.com/drive/folders/1thaPs1Zm8Jew4Yf2fmUFH0a0hWRa0AMb?usp=share_link</t>
  </si>
  <si>
    <t>Prisma</t>
  </si>
  <si>
    <t>M2-G-11c
Identificar 1</t>
  </si>
  <si>
    <t>Prisma de base triangular</t>
  </si>
  <si>
    <t>M2_G_11c_9</t>
  </si>
  <si>
    <t>https://drive.google.com/file/d/1FTbbSh9aM-4kQzzQfQMEnMNuR4mTJYov/view?usp=share_link</t>
  </si>
  <si>
    <t>Palmos y objetos</t>
  </si>
  <si>
    <t>M2-MyM-1c TE</t>
  </si>
  <si>
    <t>M1-MyM-3a-2</t>
  </si>
  <si>
    <t>Imagen de un palmo</t>
  </si>
  <si>
    <t>M2_MyM_1c_1</t>
  </si>
  <si>
    <t>https://drive.google.com/file/d/13PH-YQVewfGssJ1kcyWtoCmoaZLxmW1L/view?usp=share_link</t>
  </si>
  <si>
    <t>M1-MyM-3a-2b</t>
  </si>
  <si>
    <t>Imagen de un palmo traducida a "palm"</t>
  </si>
  <si>
    <t>M2_MyM_1c_1b</t>
  </si>
  <si>
    <t>https://drive.google.com/file/d/1yQ-a7oVcad_U_886ge9NRVMeCXdaLrpn/view?usp=share_link</t>
  </si>
  <si>
    <t>M2-MyM-1c Identificar 1</t>
  </si>
  <si>
    <t>Una cama que mida 5 palmos</t>
  </si>
  <si>
    <t>M2_MyM_1c_2</t>
  </si>
  <si>
    <t>https://drive.google.com/file/d/1oYgPS0jYIJiR1vPpFbU_c6ZEHARY8T-9/view?usp=share_link</t>
  </si>
  <si>
    <t>M2-MyM-1c Identificar 2</t>
  </si>
  <si>
    <t>M1-MyM-3a-7</t>
  </si>
  <si>
    <t>Hacer una pizarra que mida 9 palmos.</t>
  </si>
  <si>
    <t>M2_MyM_1c_3</t>
  </si>
  <si>
    <t>https://drive.google.com/file/d/1CN6-jaQ9ld95wA4zBopj8ih9uH9dlE8R/view?usp=share_link</t>
  </si>
  <si>
    <t>M2-MyM-1c Identificar 3</t>
  </si>
  <si>
    <t>M1-MyM-3a-1</t>
  </si>
  <si>
    <r>
      <rPr>
        <rFont val="Calibri"/>
        <sz val="12.0"/>
      </rPr>
      <t xml:space="preserve">Una mesilla de noche que mida 4 palmos. 
</t>
    </r>
    <r>
      <rPr>
        <rFont val="Calibri"/>
        <color rgb="FF1155CC"/>
        <sz val="12.0"/>
        <u/>
      </rPr>
      <t>https://gyazo.com/2263e11f85da75c9d148bfd1e8ae982e</t>
    </r>
  </si>
  <si>
    <t>M2_MyM_1c_4</t>
  </si>
  <si>
    <t>https://drive.google.com/file/d/1sUd_OGWQ-MXkTKgGdDtMcr8zOgTNiKlk/view?usp=share_link</t>
  </si>
  <si>
    <t>M2-MyM-1c Evocar 1</t>
  </si>
  <si>
    <t>Tele de 6 palmos.</t>
  </si>
  <si>
    <t>M2_MyM_1c_5</t>
  </si>
  <si>
    <t>https://drive.google.com/file/d/1HKNGEGAI8Z9Vh_wwmiMNIDWC41adGl-X/view?usp=sharing</t>
  </si>
  <si>
    <t>M2-MyM-1c Evocar 2</t>
  </si>
  <si>
    <t>cuadro de 5 palmos.</t>
  </si>
  <si>
    <t>M2_MyM_1c_6</t>
  </si>
  <si>
    <t>https://drive.google.com/file/d/1dOptKl9jZg5dv1MbxN8Gtm54CZbJCSki/view?usp=share_link</t>
  </si>
  <si>
    <t>M2-MyM-1c Evocar 3</t>
  </si>
  <si>
    <t>Maleta de 4 palmos.</t>
  </si>
  <si>
    <t>M2_MyM_1c_7</t>
  </si>
  <si>
    <t>https://drive.google.com/file/d/18u1O3TD1BPYXGLjC3u5CCqsp8s80MZiv/view?usp=share_link</t>
  </si>
  <si>
    <t>Jabón</t>
  </si>
  <si>
    <t>M2-G-11b
Evocar 1</t>
  </si>
  <si>
    <t>Jabon con forma de cubo
Jabón con forma de cilindro
Jabón con forma de prisma rectangular</t>
  </si>
  <si>
    <t>M2_G_11b_6
M2_G_11b_7
M2_G_11b_8</t>
  </si>
  <si>
    <t xml:space="preserve">Los bordes del prisma rectangular no pueden ser redondeados, sino rectos. </t>
  </si>
  <si>
    <t>https://drive.google.com/drive/folders/1ZbxmvNv1kkEl_zXzK73pWAEzNEiP6iEJ?usp=share_link</t>
  </si>
  <si>
    <t>Cofre</t>
  </si>
  <si>
    <t>M2-G-11b
Evocar 2</t>
  </si>
  <si>
    <t>Cofre de juguetes en forma de cubo
Cofre de juguetes en forma de prisma rectangular
Cofre de juguetes en forma de prisma pentagonal</t>
  </si>
  <si>
    <t>M2_G_11b_9
M2_G_11b_10
M2_G_11b_11</t>
  </si>
  <si>
    <t>https://drive.google.com/drive/folders/1Cr7oL83ApmUC2Z9-8JY_FJlnBdAuU6iD?usp=share_link</t>
  </si>
  <si>
    <t>Bloque juguete</t>
  </si>
  <si>
    <t>M2-G-11b
Evocar 3</t>
  </si>
  <si>
    <t>Bloque en forma de cubo
Bloque en forma de prisma rectangular
Bloque en forma de cilindro</t>
  </si>
  <si>
    <t>M2_G_11b_12
M2_G_11b_13
M2_G_11b_14</t>
  </si>
  <si>
    <t>https://drive.google.com/drive/folders/1nfHGTlRXYUwPPg8vhxHhZUz_twrTYDKJ?usp=share_link</t>
  </si>
  <si>
    <t>Velas</t>
  </si>
  <si>
    <t>M2-G-11c
Evocar 1</t>
  </si>
  <si>
    <t>Vela forma pirámide
Vela forma prisma base triangular
Vela forma cilindro</t>
  </si>
  <si>
    <t>M2_G_11c_1
M2_G_11c_2
M2_G_11c_3</t>
  </si>
  <si>
    <t>https://drive.google.com/drive/folders/13Ex6P3sv1Pr0-cIUw1KOLZRCiLDTuQco?usp=share_link</t>
  </si>
  <si>
    <t>Árbol navidad</t>
  </si>
  <si>
    <t>M2-G-11c
Evocar 2</t>
  </si>
  <si>
    <t>M2-G-12c-8</t>
  </si>
  <si>
    <r>
      <rPr>
        <rFont val="Calibri"/>
        <sz val="12.0"/>
      </rPr>
      <t xml:space="preserve">Árbol de navidad con forma de cono (como en la imagen pero con la base circular)
</t>
    </r>
    <r>
      <rPr>
        <rFont val="Calibri"/>
        <color rgb="FF1155CC"/>
        <sz val="12.0"/>
        <u/>
      </rPr>
      <t xml:space="preserve">https://gyazo.com/1abfd3164fb2d7cda8643630a1d068ba
</t>
    </r>
    <r>
      <rPr>
        <rFont val="Calibri"/>
        <sz val="12.0"/>
      </rPr>
      <t xml:space="preserve">Árbol de navidad compuesto de varios prismas cada vez más pequeños
</t>
    </r>
    <r>
      <rPr>
        <rFont val="Calibri"/>
        <color rgb="FF1155CC"/>
        <sz val="12.0"/>
        <u/>
      </rPr>
      <t>https://gyazo.com/643e435a1e1bc11ebe84db1a3e8c10f4</t>
    </r>
  </si>
  <si>
    <t>M2_G_11c_4
M2_G_11c_5</t>
  </si>
  <si>
    <t>https://drive.google.com/drive/folders/11VgYKrVR6Q7CahvssrhcN-QOznON4Ggj?usp=share_link</t>
  </si>
  <si>
    <t>Relojes</t>
  </si>
  <si>
    <t>M2-G-11c
Evocar 3</t>
  </si>
  <si>
    <t>Reloj forma prisa rectangular: M1-G-3a-2</t>
  </si>
  <si>
    <t>Reloj forma pirámide
Reloj forma prisma base triangular
Reloj forma prisa rectangular</t>
  </si>
  <si>
    <t>M2_G_11c_6
M2_G_11c_7
M2_G_11c_8</t>
  </si>
  <si>
    <t>https://drive.google.com/drive/folders/1igFx9wVgfJUuN8CgAGqTi7bCqQG4ea_6?usp=share_link</t>
  </si>
  <si>
    <t>Astronauta</t>
  </si>
  <si>
    <t>Haz un astronauta con esferas, prismas rectangulares y cilindros. Utiliza los mismos que se pongan en este outcome.</t>
  </si>
  <si>
    <t>M2_G_13a_1</t>
  </si>
  <si>
    <t>https://drive.google.com/file/d/1XgDrAlaKudEWfLEgLntU5N1mBoZBqnRw/view?usp=share_link</t>
  </si>
  <si>
    <t>Gato</t>
  </si>
  <si>
    <t>Crea un gato con cilindros, conos y prismas pentagonales. Utiliza los mismos que se pongan en este outcome.</t>
  </si>
  <si>
    <t>M2_G_13a_8</t>
  </si>
  <si>
    <t>https://drive.google.com/file/d/1hDRRTuDfgtDm1l15G4m4WOQleIWZBiJ5/view?usp=share_link</t>
  </si>
  <si>
    <t>Niña</t>
  </si>
  <si>
    <t>Crea una niña con conos, cubos y prismas rectangulares. Utiliza los mismos que se pongan en este outcome.</t>
  </si>
  <si>
    <t>M2_G_13a_9</t>
  </si>
  <si>
    <t>https://drive.google.com/file/d/1mAMhCShuQX9eJa0KnOiPojhWNWVcSfNj/view?usp=share_link</t>
  </si>
  <si>
    <t>Figuras geométricas</t>
  </si>
  <si>
    <t>Reutiliza todo que puedas</t>
  </si>
  <si>
    <t>Una esfera
Un prisma rectangular
Un cilindro
Un cono 
Un prisma pentagonal
Un cubo</t>
  </si>
  <si>
    <t>M2_G_13a_2
M2_G_13a_3
M2_G_13a_4
M2_G_13a_5
M2_G_13a_6
M2_G_13a_7</t>
  </si>
  <si>
    <t>https://drive.google.com/drive/folders/1rhnVEYQK0qB3RqpwdP5TgZn8c7cqJa19?usp=share_link</t>
  </si>
  <si>
    <t>Prisma rectangular</t>
  </si>
  <si>
    <t>M2-G-12a
Identificar 1</t>
  </si>
  <si>
    <t>Prisma rectangular: M1-G-12a-6
Cilindro: M2-G-12c-2</t>
  </si>
  <si>
    <t>Prisma rectangular dispuesto en vertical
Prisma rectangular dispuesto en horizontal
Cilindro dispuesto en horizontal</t>
  </si>
  <si>
    <t>M2_G_12a_1
M2_G_12a_2
M2_G_12a_3</t>
  </si>
  <si>
    <t>https://drive.google.com/drive/folders/197tBnDNWnnuxXpY7eoQI-bUUdmGQokc3?usp=share_link</t>
  </si>
  <si>
    <t>Bobinas hilo</t>
  </si>
  <si>
    <t>M2-G-12a
Evocar 1</t>
  </si>
  <si>
    <r>
      <rPr>
        <rFont val="Calibri"/>
        <color rgb="FF000000"/>
        <sz val="12.0"/>
      </rPr>
      <t xml:space="preserve">Hilo, presentación cilíndrica 
Hilo, presentacion cónica 
Hilo, presentacion esférica
</t>
    </r>
    <r>
      <rPr>
        <rFont val="Calibri"/>
        <color rgb="FF1155CC"/>
        <sz val="12.0"/>
        <u/>
      </rPr>
      <t>https://drive.google.com/file/d/1yLy206D7oZiD31conpKt-HS5_DS8D4vw/view</t>
    </r>
  </si>
  <si>
    <t>M2_G_12a_4
M2_G_12a_5
M2_G_12a_6</t>
  </si>
  <si>
    <t>https://drive.google.com/drive/folders/1JA6PziBrGFTdfODAPswOlRmEtDvtXTj2?usp=share_link</t>
  </si>
  <si>
    <t>Perfume</t>
  </si>
  <si>
    <t>M2-G-12a
Evocar 3</t>
  </si>
  <si>
    <t>Botella de perfume cilíndrica
Botella de perfume prisma rectangular
Botella de perfume prisma triangular</t>
  </si>
  <si>
    <t>M2_G_12a_10
M2_G_12a_11
M2_G_12a_12</t>
  </si>
  <si>
    <r>
      <rPr>
        <rFont val="Calibri"/>
        <sz val="12.0"/>
      </rPr>
      <t xml:space="preserve">Al triangular le quitaba el tapón, había un perfume que era con un pulsador, o he visto este otro: </t>
    </r>
    <r>
      <rPr>
        <rFont val="Calibri"/>
        <color rgb="FF1155CC"/>
        <sz val="12.0"/>
        <u/>
      </rPr>
      <t>https://gyazo.com/7d117d8c2c6a0ef44a2c9ddc105c75b7</t>
    </r>
  </si>
  <si>
    <t>https://drive.google.com/drive/folders/1CP3703eheO6iyg8FlWIFWqxN6FGPEDfV?usp=share_link</t>
  </si>
  <si>
    <t>Lámparas</t>
  </si>
  <si>
    <t>M2-G-12a
Evocar 4</t>
  </si>
  <si>
    <r>
      <rPr>
        <rFont val="Calibri"/>
        <color rgb="FF000000"/>
        <sz val="12.0"/>
      </rPr>
      <t xml:space="preserve">Lámpara con pantalla cilindrica
Lámpara con pantalla conica
Lámpara con pantalla piramidal
</t>
    </r>
    <r>
      <rPr>
        <rFont val="Calibri"/>
        <color rgb="FF1155CC"/>
        <sz val="12.0"/>
        <u/>
      </rPr>
      <t>https://drive.google.com/file/d/1nzEbFLMQQ2f9ciHoljJm1JjV3JZq_NoS/view</t>
    </r>
  </si>
  <si>
    <t>M2_G_12a_7
M2_G_12a_8
M2_G_12a_9</t>
  </si>
  <si>
    <t>https://drive.google.com/drive/folders/176bsZE-FOYeIZQ_SESYOspHiZqijzZZG?usp=share_link</t>
  </si>
  <si>
    <t>M2-G-12b
Identificar</t>
  </si>
  <si>
    <t>Tiene que haber dibujadas de antes</t>
  </si>
  <si>
    <t>Cono (con base hacia abajo)
Cono (con base hacia arriba)
Cubo
Esfera
Prisma
Cilindro</t>
  </si>
  <si>
    <t>M2_G_12b_1
M2_G_12b_2
M2_G_12b_3
M2_G_12b_4
M2_G_12b_5
M2_G_12b_6</t>
  </si>
  <si>
    <t>https://drive.google.com/drive/folders/1dCZhI2_PXfgHZKSauMFbVEqSCUjzGUR5?usp=share_link</t>
  </si>
  <si>
    <t>M2-G-12b 
Evocar 1</t>
  </si>
  <si>
    <t>Sombrero de bruja en forma de cono
Casco de moto en forma de esfera 
Gorro de graduación
Gorro de chef, cilíndrico</t>
  </si>
  <si>
    <t>M2_G_12b_7
M2_G_12b_8
M2_G_12b_9
M2_G_12b_10</t>
  </si>
  <si>
    <t>https://drive.google.com/drive/folders/10asMzORs3EB_Cz9Q-DsKfrOlpJKGF-ck?usp=share_link</t>
  </si>
  <si>
    <t>M2-G-12b 
Evocar 2</t>
  </si>
  <si>
    <t>Carpa con forma de cono.
Carpa iglú. 
Carpa pirámide.</t>
  </si>
  <si>
    <t>M2_G_12b_11
M2_G_12b_12
M2_G_12b_13</t>
  </si>
  <si>
    <t>https://drive.google.com/drive/folders/19sdqRLpmezR3tgJ9P0y7z-9aNfQN9dBI?usp=share_link</t>
  </si>
  <si>
    <t>Pino con forma de cono
Árbol con copa esférica
Árbol con copa arbitraria</t>
  </si>
  <si>
    <t>M2_G_12b_14
M2_G_12b_15
M2_G_12b_16</t>
  </si>
  <si>
    <t>https://drive.google.com/drive/folders/1xxD1s0j_RPjZOG-r4k2f9cD2yiZ_27Fk?usp=share_link</t>
  </si>
  <si>
    <t>M2-EyP-5a
Identificar 1</t>
  </si>
  <si>
    <t>IMAGEN Bolsa con pelotas rojas, azules y amarillas</t>
  </si>
  <si>
    <t>M2_EyP_5a_1</t>
  </si>
  <si>
    <t>https://drive.google.com/file/d/1MYcoDXVUHUC3H-wWzloBejf2Yx-dirvF/view?usp=share_link</t>
  </si>
  <si>
    <t>M2-EyP-5a
Identificar 2</t>
  </si>
  <si>
    <t>IMAGEN Dado normal</t>
  </si>
  <si>
    <t>M2_EyP_5a_2</t>
  </si>
  <si>
    <t>https://drive.google.com/file/d/10gj_migZlJL7-QfhEAiKU-dvGAZL5IyM/view?usp=share_link</t>
  </si>
  <si>
    <t>M2-EyP-5a
Identificar 3</t>
  </si>
  <si>
    <t xml:space="preserve">IMAGEN
Una caja con coches de juguete de color rosa, negro y rojo.
</t>
  </si>
  <si>
    <t>M2_EyP_5a_3</t>
  </si>
  <si>
    <t>https://drive.google.com/file/d/17_L4haXTT99rjxWh4Knuyke4n1KtU_X7/view?usp=share_link</t>
  </si>
  <si>
    <t>Rosquillas</t>
  </si>
  <si>
    <t>M2-NyO-34b
Aplicar 1</t>
  </si>
  <si>
    <t>Caja con seis rosquillas.</t>
  </si>
  <si>
    <t>M2_NyO_34b_1</t>
  </si>
  <si>
    <t>https://drive.google.com/file/d/160WllhQsbSW5EihVLrRrftqn3mmNPWM_/view?usp=share_link</t>
  </si>
  <si>
    <t>Florero</t>
  </si>
  <si>
    <t>M2-NyO-34b
Aplicar 2</t>
  </si>
  <si>
    <t>Florero con cinco flores.</t>
  </si>
  <si>
    <t>M2_NyO_34b_2</t>
  </si>
  <si>
    <t>https://drive.google.com/file/d/1zky75LeCFjaxid8dcqfrqfgB2qAUoE3X/view?usp=share_link</t>
  </si>
  <si>
    <t>Paquete de ceras</t>
  </si>
  <si>
    <t>M2-NyO-34b
Aplicar 3</t>
  </si>
  <si>
    <r>
      <rPr>
        <rFont val="Calibri"/>
        <sz val="12.0"/>
      </rPr>
      <t xml:space="preserve">Paquete con siete ceras de colores.
</t>
    </r>
    <r>
      <rPr>
        <rFont val="Calibri"/>
        <color rgb="FF1155CC"/>
        <sz val="12.0"/>
        <u/>
      </rPr>
      <t>https://gyazo.com/6d98530e38aa108251619dafec01992b</t>
    </r>
  </si>
  <si>
    <t>M2_NyO_34b_3</t>
  </si>
  <si>
    <t>https://drive.google.com/file/d/1AE4MZOcuOkFufRVD_Jtffbp8kAZtfmbK/view?usp=share_link</t>
  </si>
  <si>
    <t>Almohada
Mesa de luz</t>
  </si>
  <si>
    <t>M2-MyM-1a
Identificar 1</t>
  </si>
  <si>
    <t>Una almohada.
Una mesa de luz.</t>
  </si>
  <si>
    <t>M2_MyM_1a_1
M2_MyM_1a_2</t>
  </si>
  <si>
    <t>La almohada necesita una flecha con dos puntas que señale el largo de la almohada.
Habría que redibujar la mesa de luz como una mesa normal (ahora parece ¿una mesa con una televisión encima?). Que haya algún objeto habitual de mesa encima, para que sea más sencilla de leer (un cuaderno, o un lápiz, lo que se entienda mejor). Una flecha de dos puntas señala la altura de las patas.</t>
  </si>
  <si>
    <t>https://drive.google.com/drive/folders/1PaA5dhiVNM8gUetu5J_72h6ueju8uqSc?usp=share_link</t>
  </si>
  <si>
    <t>Autobús</t>
  </si>
  <si>
    <t>M2_EyP_1b_1</t>
  </si>
  <si>
    <t>Utilizar la misma imagen pero con el linenzo de M2_MyM_1a_1 por ejemplo</t>
  </si>
  <si>
    <t>M2_MyM_1a_3</t>
  </si>
  <si>
    <t>Mejor si aparece una persona en el dibujo, pero fuera del autobús. Al lado, delante, cerca... Que se entienda rápidamente que no es un juguete, sino un autobús real.
Necesita una flecha de dos puntas que marque el largo del autobús.</t>
  </si>
  <si>
    <t>https://drive.google.com/file/d/11qBhh6zETzPlZz4QSuJb9ziDKNPtfSdL/view?usp=share_link</t>
  </si>
  <si>
    <t>M2-MyM-1a-I-1</t>
  </si>
  <si>
    <t>Se reutiliza el lápiz, pero que sea más pequeño dentro del mismo lienzo.
https://drive.google.com/file/d/1qrcglfnuZyXr_V3oelvX_Y49d3N6Dcbx/view?usp=share_link
Una flecha de dos puntas que señala su longitud.</t>
  </si>
  <si>
    <t>Pendiente de dibujar</t>
  </si>
  <si>
    <t>M2_MyM_1a_4</t>
  </si>
  <si>
    <t>M2_MyM_4a_1</t>
  </si>
  <si>
    <t>Se puede reutilizar la misma imagen, pero creo que no queda clara la escala (¿es un juguete, es una piscina real?) Creo que la imagen puede ser más clara si tiene un poco de césped alrededor, una persona dentro del agua, ¿tiene agua? Creo que es mejor si se entiende que tiene agua.
En el lado más largo, tiene que haber una flecha de dos puntas que señale el largo de la piscina.</t>
  </si>
  <si>
    <t>M2_MyM_1a_5</t>
  </si>
  <si>
    <t>Edificio</t>
  </si>
  <si>
    <t>M2_MyM_1d_2</t>
  </si>
  <si>
    <t>Se puede reutilizar la imagen, pero necesita que la escala sea muy clara (para que no parezca una casa de juguete). Por ejemplo, que haya alguna persona cerca, o entrando al edificio... O como en la piscina, que se vea un poco de suelo embaldosado.
Hay que añadir una flecha de dos puntas que señale la altura del edificio.</t>
  </si>
  <si>
    <t>M2_MyM_1a_6</t>
  </si>
  <si>
    <t>Imagen de feedback</t>
  </si>
  <si>
    <t>Habría que hacer una imagen que explique la diferencia proporcional entre los m y los cm, y que sea más ancha que alta (para no forzar el scroll).
Una opción puede ser un dibujo en el que se vea un sofá alargado a la derecha y un animal pequeño a su izquierda en el suelo (un gato, un loro... algo que sea cuco, es 2º de primaria). El sofá tiene una flecha de dos puntas que señala su largo de 2 o 3 metros. El animal tiene una flecha de dos puntas que marca su altura (¿20, 30 cm?). La imagen tiene que tener espacio suficiente como para que podamos añadir etiquetas con las medidas usando HTML.</t>
  </si>
  <si>
    <t>M2_MyM_1a_7</t>
  </si>
  <si>
    <t>Jirafa
León
Elefante</t>
  </si>
  <si>
    <t>M2-MyM-1b
Identificar 1</t>
  </si>
  <si>
    <t>M1-NyO-4a-1
M1-EyP-1a-15
M1-EyP-1a-16</t>
  </si>
  <si>
    <t>M2_MyM_1b_1
M2_MyM_1b_2
M2_MyM_1b_3</t>
  </si>
  <si>
    <t>En cada uno, una flecha de dos puntas señala la altura de cada uno.</t>
  </si>
  <si>
    <t>https://drive.google.com/drive/folders/11_IRt-wNo4R-iaH15QdHjaUgqgfnnPr3?usp=share_link</t>
  </si>
  <si>
    <t>Animales pequeños</t>
  </si>
  <si>
    <t>M2_NyO_2a_2a
M2_NyO_19a_4
M2_MyM_3d_15</t>
  </si>
  <si>
    <r>
      <rPr>
        <rFont val="Calibri"/>
        <color rgb="FF000000"/>
        <sz val="12.0"/>
      </rPr>
      <t>Puedes reutilizar las imágenes si quieres, pero a mí me choca que los estilos de dibujo sean tan diferentes del de la jirafa, el león y el elefante.
Habría que reducir el tamaño (añadir margen) para que no quede tan descompensado el tamaño de los animales grandes:</t>
    </r>
    <r>
      <rPr>
        <rFont val="Calibri"/>
        <color rgb="FF1155CC"/>
        <sz val="12.0"/>
        <u/>
      </rPr>
      <t xml:space="preserve">
https://drive.google.com/file/d/1djQTLkk4W6UKKlKNubZO3pJyur3PuDUi/view?usp=share_link
</t>
    </r>
    <r>
      <rPr>
        <rFont val="Calibri"/>
        <color rgb="FF000000"/>
        <sz val="12.0"/>
      </rPr>
      <t>Una flecha de dos puntas señala la altura de cada uno.</t>
    </r>
  </si>
  <si>
    <t>M2_MyM_1b_7
M2_MyM_1b_8
M2_MyM_1b_9</t>
  </si>
  <si>
    <t>Flores</t>
  </si>
  <si>
    <t>M2-MyM-1b
Identificar 2</t>
  </si>
  <si>
    <t>Las que puedas encontrar hechas ya.</t>
  </si>
  <si>
    <t>Tres flores de distinta altura.</t>
  </si>
  <si>
    <t>M2_MyM_1b_4
M2_MyM_1b_5
M2_MyM_1b_6</t>
  </si>
  <si>
    <t>https://drive.google.com/drive/folders/1HgivYN_FtZG3X5shLBUFLwKo_wzttfzv?usp=share_link</t>
  </si>
  <si>
    <t>M2_MyM_1b_10
M2_MyM_1b_11
M2_MyM_1b_12</t>
  </si>
  <si>
    <t>PELOTAS</t>
  </si>
  <si>
    <t>M2-NyO-20a
EVOCAR 1</t>
  </si>
  <si>
    <t>Coger cualquier pelota y cambiar a estos dos colores</t>
  </si>
  <si>
    <t xml:space="preserve">IMAGEN M2-NyO-20a-1= [IMAGEN PELOTA ROJA]
IMAGEN M2-NyO-20a-2 = [IMAGEN PELOTA AZUL]
</t>
  </si>
  <si>
    <t>M2_NyO_20a_1
M2_NyO_20a_2</t>
  </si>
  <si>
    <t>https://drive.google.com/drive/folders/1xVjGM01ote0izhzyxIIojD8OMnCWgBZ2?usp=share_link</t>
  </si>
  <si>
    <t>manzanas</t>
  </si>
  <si>
    <t>M2-NyO-20a
EVOCAR 2</t>
  </si>
  <si>
    <t>M1-NyO-18a-6</t>
  </si>
  <si>
    <t xml:space="preserve">
IMAGEN M2-NyO-20a-3 = [IMAGEN MANZANA ROJA]
IMAGEN M2-NyO-20a-4  = [IMAGEN MANZANA VERDE]
</t>
  </si>
  <si>
    <t>M2_NyO_20a_3
M2_NyO_20a_4</t>
  </si>
  <si>
    <t>https://drive.google.com/drive/folders/1nDaRwCQH6DGqiAPRrTVXEDg2BWhuDG-m?usp=share_link</t>
  </si>
  <si>
    <t>vehículos</t>
  </si>
  <si>
    <t>M2-NyO-20a
EVOCAR 3</t>
  </si>
  <si>
    <t>Coche M1-NyO-9a-1</t>
  </si>
  <si>
    <t xml:space="preserve">
IMAGEN M2-NyO-20a-5 = [IMAGEN coche]
IMAGEN M2-NyO-20a-6  = [IMAGEN camioneta]
</t>
  </si>
  <si>
    <t>M2_NyO_20a_5
M2_NyO_20a_6</t>
  </si>
  <si>
    <t>https://drive.google.com/drive/folders/1rwT-Gv2f5HvoyG7rlb-r8weqc29fhxK7?usp=share_link</t>
  </si>
  <si>
    <t>Cuadriláteros</t>
  </si>
  <si>
    <t>Colores variados
- cuadrado
- rectángulo
- rombo
- romboide
- triángulo
- trapecio
- círculo
- pentágono regular</t>
  </si>
  <si>
    <t>M2_G_7c_1
M2_G_7c_2
M2_G_7c_3
M2_G_7c_4
M2_G_7c_5
M2_G_7c_6
M2_G_7c_7
M2_G_7c_8</t>
  </si>
  <si>
    <t>https://drive.google.com/drive/folders/1hbeJ7uIV9u0JnYNlXYu8TAtq6GATCkwP?usp=share_link</t>
  </si>
  <si>
    <t>tipos de líneas rectas/curvas</t>
  </si>
  <si>
    <t>M2-G-6a Identificar 1</t>
  </si>
  <si>
    <r>
      <rPr>
        <rFont val="Calibri, Arial"/>
        <sz val="12.0"/>
      </rPr>
      <t xml:space="preserve">Reproducir esta imagen:
</t>
    </r>
    <r>
      <rPr>
        <rFont val="Calibri, Arial"/>
        <color rgb="FF1155CC"/>
        <sz val="12.0"/>
        <u/>
      </rPr>
      <t>https://drive.google.com/file/d/1BzMCzLV8vkXjLwyXKQFCNtAFO3jhGaxG/view?usp=sharing</t>
    </r>
  </si>
  <si>
    <t>M2_G_6a_1</t>
  </si>
  <si>
    <t>He creado todas con el mismo margen.</t>
  </si>
  <si>
    <t>https://drive.google.com/file/d/15hoiZ_Y25wEImTOWHjxcfdB-7_zXhdxO/view?usp=share_link</t>
  </si>
  <si>
    <r>
      <rPr>
        <rFont val="Calibri, Arial"/>
        <sz val="12.0"/>
      </rPr>
      <t xml:space="preserve">Reproducir esta imagen:
</t>
    </r>
    <r>
      <rPr>
        <rFont val="Calibri, Arial"/>
        <color rgb="FF1155CC"/>
        <sz val="12.0"/>
        <u/>
      </rPr>
      <t>https://drive.google.com/file/d/1Qlnl7abIhVaD7HdSdWFHnAGC4xlU_jTB/view?usp=sharing</t>
    </r>
  </si>
  <si>
    <t>M2_G_6a_2</t>
  </si>
  <si>
    <t>https://drive.google.com/file/d/1wZsTRVVFpR67FupNqQcOrxE3fZP-2UOA/view?usp=share_link</t>
  </si>
  <si>
    <t>M2-G-6a Identificar 2</t>
  </si>
  <si>
    <r>
      <rPr>
        <rFont val="Calibri, Arial"/>
        <sz val="12.0"/>
      </rPr>
      <t xml:space="preserve">Reproducir:
</t>
    </r>
    <r>
      <rPr>
        <rFont val="Calibri, Arial"/>
        <color rgb="FF1155CC"/>
        <sz val="12.0"/>
        <u/>
      </rPr>
      <t>https://drive.google.com/file/d/1xj6ZcoNrdKIbUSePpL7amvSV-X_NTNmH/view?usp=sharing</t>
    </r>
  </si>
  <si>
    <t>M2_G_6a_3</t>
  </si>
  <si>
    <t>https://drive.google.com/file/d/1IAZa5pMXgRg22FjxRsyyubMfW7LnjU0i/view?usp=share_link</t>
  </si>
  <si>
    <r>
      <rPr>
        <rFont val="Calibri, Arial"/>
        <sz val="12.0"/>
      </rPr>
      <t xml:space="preserve">Reproducir:
</t>
    </r>
    <r>
      <rPr>
        <rFont val="Calibri, Arial"/>
        <color rgb="FF1155CC"/>
        <sz val="12.0"/>
        <u/>
      </rPr>
      <t>https://drive.google.com/file/d/11UxZEZDxjhGnwiKiEcbjp3KG6RQmxI4o/view?usp=sharing</t>
    </r>
  </si>
  <si>
    <t>M2_G_6a_4</t>
  </si>
  <si>
    <t>https://drive.google.com/file/d/1oWdoqTHsGTWZ-aXoFfP2u3RV8Eok1Fzx/view?usp=share_link</t>
  </si>
  <si>
    <t>M2-G-6a Identificar 3</t>
  </si>
  <si>
    <r>
      <rPr>
        <rFont val="Calibri, Arial"/>
        <sz val="12.0"/>
      </rPr>
      <t xml:space="preserve">Reproducir:
</t>
    </r>
    <r>
      <rPr>
        <rFont val="Calibri, Arial"/>
        <color rgb="FF1155CC"/>
        <sz val="12.0"/>
        <u/>
      </rPr>
      <t>https://drive.google.com/file/d/1OtkZzbpNdGRPLR0_9d5Vdb8DCstk7F-5/view?usp=sharing</t>
    </r>
    <r>
      <rPr>
        <rFont val="Calibri, Arial"/>
        <sz val="12.0"/>
      </rPr>
      <t xml:space="preserve"> </t>
    </r>
  </si>
  <si>
    <t>M2_G_6a_5</t>
  </si>
  <si>
    <t>https://drive.google.com/file/d/1qwgu0_F5TjKWpAdsLwp9tz6aU8G5Mo8B/view?usp=share_link</t>
  </si>
  <si>
    <r>
      <rPr>
        <rFont val="Calibri, Arial"/>
        <sz val="12.0"/>
      </rPr>
      <t xml:space="preserve">Reproducir:
</t>
    </r>
    <r>
      <rPr>
        <rFont val="Calibri, Arial"/>
        <color rgb="FF1155CC"/>
        <sz val="12.0"/>
        <u/>
      </rPr>
      <t>https://drive.google.com/file/d/15m-NHB-p6YmgmuftsYC8WXASAXBH42Of/view?usp=sharing</t>
    </r>
  </si>
  <si>
    <t>M2_G_6a_6</t>
  </si>
  <si>
    <t>https://drive.google.com/file/d/1NfFZs-ZEXLCANuXex7ZCIK9Ka4zKXKv0/view?usp=share_link</t>
  </si>
  <si>
    <t>M2-G-6a evocar1</t>
  </si>
  <si>
    <r>
      <rPr>
        <rFont val="Calibri"/>
        <color rgb="FF000000"/>
        <sz val="12.0"/>
      </rPr>
      <t xml:space="preserve">Reproducir esta imagen:
</t>
    </r>
    <r>
      <rPr>
        <rFont val="Calibri"/>
        <color rgb="FF1155CC"/>
        <sz val="12.0"/>
        <u/>
      </rPr>
      <t>https://drive.google.com/file/d/10HnxxFBLeCYX9I-D0U4UsVZahtTyFTdQ/view?usp=sharing</t>
    </r>
    <r>
      <rPr>
        <rFont val="Calibri"/>
        <color rgb="FF000000"/>
        <sz val="12.0"/>
      </rPr>
      <t xml:space="preserve"> </t>
    </r>
  </si>
  <si>
    <t>M2_G_6a_7</t>
  </si>
  <si>
    <t>Quita todo los márgenes posibles.</t>
  </si>
  <si>
    <t>https://drive.google.com/file/d/1j8CncMWAUd3YvhsK7FN6qiLlVfPujed5/view?usp=share_link</t>
  </si>
  <si>
    <t>M2-G-6a evocar2</t>
  </si>
  <si>
    <r>
      <rPr>
        <rFont val="Calibri"/>
        <color rgb="FF000000"/>
        <sz val="12.0"/>
      </rPr>
      <t xml:space="preserve">Reproducir esta imagen:
</t>
    </r>
    <r>
      <rPr>
        <rFont val="Calibri"/>
        <color rgb="FF1155CC"/>
        <sz val="12.0"/>
        <u/>
      </rPr>
      <t>https://drive.google.com/file/d/1_o69NSVqQpkAQl8guYeCEVhU8JzrDWXW/view?usp=sharing</t>
    </r>
    <r>
      <rPr>
        <rFont val="Calibri"/>
        <color rgb="FF000000"/>
        <sz val="12.0"/>
      </rPr>
      <t xml:space="preserve"> </t>
    </r>
  </si>
  <si>
    <t>M2_G_6a_8</t>
  </si>
  <si>
    <t>https://drive.google.com/file/d/1Tq-YAYc6F08OOMSGTWxijBHEKpQIOZkB/view?usp=share_link</t>
  </si>
  <si>
    <t>M2-G-6a evocar3</t>
  </si>
  <si>
    <r>
      <rPr>
        <rFont val="Calibri"/>
        <color rgb="FF000000"/>
        <sz val="12.0"/>
      </rPr>
      <t xml:space="preserve">Reproducir esta imagen:
</t>
    </r>
    <r>
      <rPr>
        <rFont val="Calibri"/>
        <color rgb="FF1155CC"/>
        <sz val="12.0"/>
        <u/>
      </rPr>
      <t>https://drive.google.com/file/d/1mJ0VmX9HPjnjslHsAsBIxUpLG0KfSPRj/view?usp=sharing</t>
    </r>
    <r>
      <rPr>
        <rFont val="Calibri"/>
        <color rgb="FF000000"/>
        <sz val="12.0"/>
      </rPr>
      <t xml:space="preserve"> </t>
    </r>
  </si>
  <si>
    <t>M2_G_6a_9</t>
  </si>
  <si>
    <t>https://drive.google.com/file/d/1en2XXp6qdbRNLTex-rSVgcT8WG8CHNy1/view?usp=share_link</t>
  </si>
  <si>
    <t>Tipos de líneas: abiertas o cerradas</t>
  </si>
  <si>
    <t>M2-G-6b
Identificar 1</t>
  </si>
  <si>
    <r>
      <rPr>
        <rFont val="Calibri, Arial"/>
        <color rgb="FF000000"/>
        <sz val="12.0"/>
      </rPr>
      <t xml:space="preserve">Reproducir:
</t>
    </r>
    <r>
      <rPr>
        <rFont val="Calibri, Arial"/>
        <color rgb="FF1155CC"/>
        <sz val="12.0"/>
        <u/>
      </rPr>
      <t>https://drive.google.com/file/d/11PkgMFtJZIAcFJVxjnJOYLF8M75_J4NT/view?usp=sharing</t>
    </r>
  </si>
  <si>
    <t>M2_G_6b_1</t>
  </si>
  <si>
    <t>La volteraría para que no se repitiese con otra de arriba</t>
  </si>
  <si>
    <t>https://drive.google.com/file/d/13XNgT--RtjG5RUu6YSnfRkzXZndPU-O_/view?usp=share_link</t>
  </si>
  <si>
    <r>
      <rPr>
        <rFont val="Calibri, Arial"/>
        <color rgb="FF000000"/>
        <sz val="12.0"/>
      </rPr>
      <t xml:space="preserve">Reproducir:
</t>
    </r>
    <r>
      <rPr>
        <rFont val="Calibri, Arial"/>
        <color rgb="FF1155CC"/>
        <sz val="12.0"/>
        <u/>
      </rPr>
      <t>https://drive.google.com/file/d/1FXuiukrSRDpfBJPPuX3CCYZmfo-ZMg-I/view?usp=sharing</t>
    </r>
  </si>
  <si>
    <t>M2_G_6b_2</t>
  </si>
  <si>
    <t>https://drive.google.com/file/d/1gkfjPCGJZtS-oS069zIfUtDbXRz9lwXW/view?usp=share_link</t>
  </si>
  <si>
    <r>
      <rPr>
        <rFont val="Calibri, Arial"/>
        <sz val="12.0"/>
      </rPr>
      <t xml:space="preserve">Reproducir:
</t>
    </r>
    <r>
      <rPr>
        <rFont val="Calibri, Arial"/>
        <color rgb="FF1155CC"/>
        <sz val="12.0"/>
        <u/>
      </rPr>
      <t>https://drive.google.com/file/d/1DzY3cw5gZNEUnvph01TARVrEXu-k3LoF/view?usp=sharing</t>
    </r>
  </si>
  <si>
    <t>M2_G_6b_3</t>
  </si>
  <si>
    <t>https://drive.google.com/file/d/1nXf72v2QxqNDe8QY_EzYA3lPsyspchL0/view?usp=share_link</t>
  </si>
  <si>
    <r>
      <rPr>
        <rFont val="Calibri,Arial"/>
        <sz val="12.0"/>
      </rPr>
      <t xml:space="preserve">Reproducir:
</t>
    </r>
    <r>
      <rPr>
        <rFont val="Calibri,Arial"/>
        <color rgb="FF1155CC"/>
        <sz val="12.0"/>
        <u/>
      </rPr>
      <t>https://drive.google.com/file/d/1BT_HvwsEy2AvBzpNYOya4Q65A5fgnqTA/view?usp=sharing</t>
    </r>
  </si>
  <si>
    <t>M2_G_6b_4</t>
  </si>
  <si>
    <t>https://drive.google.com/file/d/1MxqvRPOopgtttYHvyt8ehngikPmWj9Ro/view?usp=share_link</t>
  </si>
  <si>
    <r>
      <rPr>
        <rFont val="Calibri,Arial"/>
        <sz val="12.0"/>
      </rPr>
      <t xml:space="preserve">Reproducir:
</t>
    </r>
    <r>
      <rPr>
        <rFont val="Calibri,Arial"/>
        <color rgb="FF1155CC"/>
        <sz val="12.0"/>
        <u/>
      </rPr>
      <t>https://drive.google.com/file/d/1nh3fR6QXlW7Dg-9iIvjojR6oml6F91YB/view?usp=sharing</t>
    </r>
  </si>
  <si>
    <t>M2_G_6b_5</t>
  </si>
  <si>
    <t>https://drive.google.com/file/d/1ApiZR1MDDL6EQhfine9nwJ1YUHOXrskt/view?usp=share_link</t>
  </si>
  <si>
    <r>
      <rPr>
        <rFont val="Calibri,Arial"/>
        <color rgb="FF000000"/>
        <sz val="12.0"/>
      </rPr>
      <t xml:space="preserve">Reproducir:
</t>
    </r>
    <r>
      <rPr>
        <rFont val="Calibri,Arial"/>
        <color rgb="FF1155CC"/>
        <sz val="12.0"/>
        <u/>
      </rPr>
      <t>https://drive.google.com/file/d/1z_8zy2aQ1VDBMO4_eIB0wqldifqLaTs2/view?usp=sharing</t>
    </r>
  </si>
  <si>
    <t>M2_G_6b_6</t>
  </si>
  <si>
    <t>https://drive.google.com/file/d/1GTWCIgPBl-Ip5iH3m4LtVXarWsP017BK/view?usp=share_link</t>
  </si>
  <si>
    <t>M2-G-6b
Evocar 1</t>
  </si>
  <si>
    <r>
      <rPr>
        <rFont val="Calibri"/>
        <sz val="12.0"/>
      </rPr>
      <t xml:space="preserve">Reproducir:
</t>
    </r>
    <r>
      <rPr>
        <rFont val="Calibri"/>
        <color rgb="FF1155CC"/>
        <sz val="12.0"/>
        <u/>
      </rPr>
      <t>https://drive.google.com/file/d/1tpBvVtjWlygAAdOn4ubad43F7vBvW3uW/view?usp=sharing</t>
    </r>
  </si>
  <si>
    <t>M2_G_6b_7</t>
  </si>
  <si>
    <t>https://drive.google.com/file/d/192lysMcfgBsSaNh48bodw1_scFT021oX/view?usp=share_link</t>
  </si>
  <si>
    <t>M2-G-6b
Evocar 2</t>
  </si>
  <si>
    <r>
      <rPr>
        <rFont val="Calibri"/>
        <sz val="12.0"/>
      </rPr>
      <t xml:space="preserve">Reproducir:
</t>
    </r>
    <r>
      <rPr>
        <rFont val="Calibri"/>
        <color rgb="FF1155CC"/>
        <sz val="12.0"/>
        <u/>
      </rPr>
      <t>https://drive.google.com/file/d/1c5daZ6Zd-ng3M156zQ00Q_QXRlCSvEDI/view?usp=sharing</t>
    </r>
  </si>
  <si>
    <t>M2_G_6b_8</t>
  </si>
  <si>
    <t>haz otro tipo de línea curva abierta, porfa</t>
  </si>
  <si>
    <t>https://drive.google.com/file/d/10_8ekeyBt19iz4M1D2ADdoy5Bf5ioG9Z/view?usp=share_link</t>
  </si>
  <si>
    <t>M2-G-6b
Evocar 3</t>
  </si>
  <si>
    <r>
      <rPr>
        <rFont val="Calibri"/>
        <sz val="12.0"/>
      </rPr>
      <t xml:space="preserve">Reproducir:
</t>
    </r>
    <r>
      <rPr>
        <rFont val="Calibri"/>
        <color rgb="FF1155CC"/>
        <sz val="12.0"/>
        <u/>
      </rPr>
      <t>https://drive.google.com/file/d/1KU7YlHGgzTpp2aPQqRykFcEKKU76MgwJ/view?usp=sharing</t>
    </r>
  </si>
  <si>
    <t>M2_G_6b_9</t>
  </si>
  <si>
    <t>https://drive.google.com/file/d/1uwBtk1rz716kbRfji51e7avKsWZ3hUeV/view?usp=share_link</t>
  </si>
  <si>
    <t>M2-G-6b
Evocar 4</t>
  </si>
  <si>
    <r>
      <rPr>
        <rFont val="Calibri"/>
        <sz val="12.0"/>
      </rPr>
      <t xml:space="preserve">Reproducir:
</t>
    </r>
    <r>
      <rPr>
        <rFont val="Calibri"/>
        <color rgb="FF1155CC"/>
        <sz val="12.0"/>
        <u/>
      </rPr>
      <t>https://drive.google.com/file/d/14spfMNkgIrqhwCcRfJGg_htLgZ8q5Ak6/view?usp=sharing</t>
    </r>
  </si>
  <si>
    <t>M2_G_6b_10</t>
  </si>
  <si>
    <t>https://drive.google.com/file/d/1GtD_IMyi31UFjsUxv_pwqjmD05dMfxfX/view?usp=share_link</t>
  </si>
  <si>
    <t>Líneas poligonales abiertas y cerradas.</t>
  </si>
  <si>
    <t>M2-G-6c Identificar 1</t>
  </si>
  <si>
    <r>
      <rPr>
        <rFont val="Calibri, Arial"/>
        <sz val="12.0"/>
      </rPr>
      <t xml:space="preserve">Imagen 1: poligonal abierta
</t>
    </r>
    <r>
      <rPr>
        <rFont val="Calibri, Arial"/>
        <color rgb="FF1155CC"/>
        <sz val="12.0"/>
        <u/>
      </rPr>
      <t>https://gyazo.com/c771a016d3936cc027d51fce89e05bf54</t>
    </r>
  </si>
  <si>
    <t>M2_G_6c_1</t>
  </si>
  <si>
    <t>https://drive.google.com/file/d/1ERKf3kTX0X5cvYVhoijdxEn93vskfAHO/view?usp=share_link</t>
  </si>
  <si>
    <r>
      <rPr>
        <rFont val="Calibri, Arial"/>
        <sz val="12.0"/>
      </rPr>
      <t xml:space="preserve">Imagen 2: poligonal cerrada
</t>
    </r>
    <r>
      <rPr>
        <rFont val="Calibri, Arial"/>
        <color rgb="FF1155CC"/>
        <sz val="12.0"/>
        <u/>
      </rPr>
      <t>https://gyazo.com/836897fbdb56b78d9c13d25a02419414</t>
    </r>
  </si>
  <si>
    <t>M2_G_6c_2</t>
  </si>
  <si>
    <t>https://drive.google.com/file/d/1EMT_VS4HN1DF8YKfRkmIdAB4QTC1fpCd/view?usp=share_link</t>
  </si>
  <si>
    <t>M2-G-6c Evocar 1</t>
  </si>
  <si>
    <r>
      <rPr>
        <rFont val="Calibri, Arial"/>
        <sz val="12.0"/>
      </rPr>
      <t xml:space="preserve">Imagen1
</t>
    </r>
    <r>
      <rPr>
        <rFont val="Calibri, Arial"/>
        <color rgb="FF1155CC"/>
        <sz val="12.0"/>
        <u/>
      </rPr>
      <t>https://drive.google.com/file/d/17u65pa5BhYuvkvTzVm-1sweErnmC3-M9/view?usp=share_link</t>
    </r>
  </si>
  <si>
    <t>M2_G_6c_3</t>
  </si>
  <si>
    <t>https://drive.google.com/file/d/1i5wzWtslwGkXymTEve-6FG9bYEnrq0us/view?usp=share_link</t>
  </si>
  <si>
    <r>
      <rPr>
        <rFont val="Calibri, Arial"/>
        <sz val="12.0"/>
      </rPr>
      <t xml:space="preserve">Imagen 2
</t>
    </r>
    <r>
      <rPr>
        <rFont val="Calibri, Arial"/>
        <color rgb="FF1155CC"/>
        <sz val="12.0"/>
        <u/>
      </rPr>
      <t>https://drive.google.com/file/d/1wZf4fWds15ayUzkFRmJ9-J4mRjgC5CMR/view?usp=share_link</t>
    </r>
  </si>
  <si>
    <t>M2_G_6c_4</t>
  </si>
  <si>
    <t>https://drive.google.com/file/d/1UjwdiZ8vJKKykNaUfl1Zgv9pcHxjgFvC/view?usp=share_link</t>
  </si>
  <si>
    <t>M2-G-6c Evocar 2</t>
  </si>
  <si>
    <r>
      <rPr>
        <rFont val="Calibri, Arial"/>
        <sz val="12.0"/>
      </rPr>
      <t xml:space="preserve">Imagen1
</t>
    </r>
    <r>
      <rPr>
        <rFont val="Calibri, Arial"/>
        <color rgb="FF1155CC"/>
        <sz val="12.0"/>
        <u/>
      </rPr>
      <t>https://drive.google.com/file/d/1PbED6l4hJePz91s8zZaqLRuvjP47UOZx/view?usp=share_link</t>
    </r>
  </si>
  <si>
    <t>M2_G_6c_5</t>
  </si>
  <si>
    <t>https://drive.google.com/file/d/15tOGGIM097ZZZTIVMh5iK2CM4E6L0WjT/view?usp=share_link</t>
  </si>
  <si>
    <r>
      <rPr>
        <rFont val="Calibri, Arial"/>
        <sz val="12.0"/>
      </rPr>
      <t xml:space="preserve">Imagen2
</t>
    </r>
    <r>
      <rPr>
        <rFont val="Calibri, Arial"/>
        <color rgb="FF1155CC"/>
        <sz val="12.0"/>
        <u/>
      </rPr>
      <t>https://drive.google.com/file/d/1y_leBGJtTeGf5WrjzCZwdoB5sh4dG7FS/view?usp=share_link</t>
    </r>
  </si>
  <si>
    <t>M2_G_6c_6</t>
  </si>
  <si>
    <t>https://drive.google.com/file/d/1t5ccYQmmTXgI1x2zuERftfb2RybEvLbj/view?usp=share_link</t>
  </si>
  <si>
    <t>M2-G-6c TE</t>
  </si>
  <si>
    <r>
      <rPr>
        <rFont val="Calibri, Arial"/>
        <color rgb="FF000000"/>
        <sz val="12.0"/>
      </rPr>
      <t xml:space="preserve">Reproducir con el texto debajo de cada figura:
</t>
    </r>
    <r>
      <rPr>
        <rFont val="Calibri, Arial"/>
        <color rgb="FF1155CC"/>
        <sz val="12.0"/>
        <u/>
      </rPr>
      <t>https://gyazo.com/d78efba6f17283fea3262e2856fe5446</t>
    </r>
  </si>
  <si>
    <t>M2_G_6c_7</t>
  </si>
  <si>
    <t>Haz otras líneas</t>
  </si>
  <si>
    <t>https://drive.google.com/file/d/1g4azgizAIWtTE7kB1iv3t86Fo742hDjM/view?usp=share_link</t>
  </si>
  <si>
    <t>Comedia</t>
  </si>
  <si>
    <t>M2-EyP-3b Identificar 3</t>
  </si>
  <si>
    <r>
      <rPr>
        <rFont val="Calibri"/>
        <sz val="12.0"/>
      </rPr>
      <t xml:space="preserve">Pictograma para representar películas de comedia: </t>
    </r>
    <r>
      <rPr>
        <rFont val="Calibri"/>
        <color rgb="FF1155CC"/>
        <sz val="12.0"/>
        <u/>
      </rPr>
      <t>https://gyazo.com/56e16eaa077f836e20001b8577790da7</t>
    </r>
  </si>
  <si>
    <t>M2_EyP_3b_1</t>
  </si>
  <si>
    <t>El icono que hay ahora puesto es el del teatro (una máscara triste y otra alegre). Debería ser el icono de una comedia (solo una cara feliz).</t>
  </si>
  <si>
    <t>https://drive.google.com/file/d/1ibvdE4Af0O7ZHfAlwxujOe_DKqFMW_OT/view?usp=share_link</t>
  </si>
  <si>
    <t>Terror</t>
  </si>
  <si>
    <r>
      <rPr>
        <rFont val="Calibri"/>
        <sz val="12.0"/>
      </rPr>
      <t>Pictograma para representar películas de terror</t>
    </r>
    <r>
      <rPr>
        <rFont val="Calibri"/>
        <color rgb="FF000000"/>
        <sz val="12.0"/>
      </rPr>
      <t xml:space="preserve">: </t>
    </r>
    <r>
      <rPr>
        <rFont val="Calibri"/>
        <color rgb="FF1155CC"/>
        <sz val="12.0"/>
        <u/>
      </rPr>
      <t>https://gyazo.com/996986e52cb7181ef7e18021f15999c0</t>
    </r>
  </si>
  <si>
    <t>M2_EyP_3b_2</t>
  </si>
  <si>
    <t>Como es 2º de Primaria, vamos a cambiar el icono de terror por el de aventura. Pon un dinosaurio, o un robot, o un mapa del tesoro... Lo que rpefieras</t>
  </si>
  <si>
    <t>https://drive.google.com/file/d/1hMh8a00JOvQ8FH_aoo6ogujj5e-zFHMy/view?usp=share_link</t>
  </si>
  <si>
    <t>Musical</t>
  </si>
  <si>
    <r>
      <rPr>
        <rFont val="Calibri"/>
        <sz val="12.0"/>
      </rPr>
      <t>Pictograma para representar películas musicales</t>
    </r>
    <r>
      <rPr>
        <rFont val="Calibri"/>
        <color rgb="FF000000"/>
        <sz val="12.0"/>
      </rPr>
      <t xml:space="preserve">: </t>
    </r>
    <r>
      <rPr>
        <rFont val="Calibri"/>
        <color rgb="FF1155CC"/>
        <sz val="12.0"/>
        <u/>
      </rPr>
      <t>https://gyazo.com/ff95c0fe77badc517d70d83700c5b611</t>
    </r>
  </si>
  <si>
    <t>M2_EyP_3b_3</t>
  </si>
  <si>
    <t>https://drive.google.com/file/d/1IAB_ENlCg82UQojuZwZh67GhCwKWdOnm/view?usp=share_link</t>
  </si>
  <si>
    <t>Sombrilla</t>
  </si>
  <si>
    <t>M2-EyP-3b Evocar 2</t>
  </si>
  <si>
    <t>M2-G-1b-3</t>
  </si>
  <si>
    <t>Pictograma: sombrilla</t>
  </si>
  <si>
    <t>M2_EyP_3b_4</t>
  </si>
  <si>
    <t>https://drive.google.com/file/d/18u3mvU0ErYl2Afdxe4WmfElw1owzcOZ8/view?usp=share_link</t>
  </si>
  <si>
    <t>Montaña</t>
  </si>
  <si>
    <t>Pictograma: montaña</t>
  </si>
  <si>
    <t>M2_EyP_3b_5</t>
  </si>
  <si>
    <t>https://drive.google.com/file/d/1Ob1tk7EqFNR1VS5x69jHhuwBTD6Cn8XL/view?usp=share_link</t>
  </si>
  <si>
    <r>
      <rPr>
        <rFont val="Calibri"/>
        <sz val="12.0"/>
      </rPr>
      <t xml:space="preserve">Pictograma: edificios
</t>
    </r>
    <r>
      <rPr>
        <rFont val="Calibri"/>
        <color rgb="FF1155CC"/>
        <sz val="12.0"/>
        <u/>
      </rPr>
      <t>https://gyazo.com/acb0056bc29f1ac54c24b78dc74de564</t>
    </r>
  </si>
  <si>
    <t>M2_EyP_3b_6</t>
  </si>
  <si>
    <t>https://drive.google.com/file/d/1qXF58IwpXHusMfWsvKTnm_7w5o2Cupw0/view?usp=share_link</t>
  </si>
  <si>
    <t>Pictograma estaciones</t>
  </si>
  <si>
    <t>M2-EyP-3b Evocar 3</t>
  </si>
  <si>
    <t>Pictograma para representar el verano: sol.</t>
  </si>
  <si>
    <t>M2_EyP_3b_7</t>
  </si>
  <si>
    <t>https://drive.google.com/file/d/1AaxyZVSj2rSe1nACs7vNuBMghF8GYW4H/view?usp=share_link</t>
  </si>
  <si>
    <t>Pictograma para representar el otoño: hoja seca de árbol.</t>
  </si>
  <si>
    <t>M2_EyP_3b_8</t>
  </si>
  <si>
    <t>https://drive.google.com/file/d/1f9TyrhI9fv3NX-kwmP47Ax3Xt6z_srQ2/view?usp=share_link</t>
  </si>
  <si>
    <t>Pictograma para representar la primavera: flor.</t>
  </si>
  <si>
    <t>M2_EyP_3b_9</t>
  </si>
  <si>
    <t>https://drive.google.com/file/d/1iZEDDBE9YqXax91p3ZczSUmn08jO53eH/view?usp=share_link</t>
  </si>
  <si>
    <t>Pictograma para representar el invierno: copo de nieve.</t>
  </si>
  <si>
    <t>M2_EyP_3b_10</t>
  </si>
  <si>
    <t>https://drive.google.com/file/d/1YEjcg6ctR-vVcBJ9J8SqznAudpiW4fyz/view?usp=share_link</t>
  </si>
  <si>
    <t>Pictograma</t>
  </si>
  <si>
    <t>M6-G-29a-7</t>
  </si>
  <si>
    <t>Pelota de tenis</t>
  </si>
  <si>
    <t>M2_EyP_3b_11</t>
  </si>
  <si>
    <t>https://drive.google.com/file/d/1xSUWIOOKyoaJnLkcyponEgyEs_t68KaK/view?usp=share_link</t>
  </si>
  <si>
    <t>Triángulos</t>
  </si>
  <si>
    <r>
      <rPr>
        <rFont val="Calibri, Arial"/>
        <sz val="12.0"/>
      </rPr>
      <t xml:space="preserve">Imagen1
</t>
    </r>
    <r>
      <rPr>
        <rFont val="Calibri, Arial"/>
        <color rgb="FF1155CC"/>
        <sz val="12.0"/>
        <u/>
      </rPr>
      <t>https://drive.google.com/file/d/1ilOWd3VhzbXsxRv_iJkRM59F4siRZdCi/view?usp=share_link</t>
    </r>
  </si>
  <si>
    <t>M2_G_15a_1</t>
  </si>
  <si>
    <t>https://drive.google.com/file/d/15B736GsXEUs0rvuwBcyxcNpuCqtfnsn5/view?usp=share_link</t>
  </si>
  <si>
    <r>
      <rPr>
        <rFont val="Calibri, Arial"/>
        <sz val="12.0"/>
      </rPr>
      <t xml:space="preserve">Imagen2
</t>
    </r>
    <r>
      <rPr>
        <rFont val="Calibri, Arial"/>
        <color rgb="FF1155CC"/>
        <sz val="12.0"/>
        <u/>
      </rPr>
      <t>https://drive.google.com/file/d/1b1F8-N2mnGwEQLkwVPnSzz-MRHNIpvwL/view?usp=share_link</t>
    </r>
  </si>
  <si>
    <t>M2_G_15a_2</t>
  </si>
  <si>
    <t>https://drive.google.com/file/d/1Wn78T3E4MTRwfFJmCG3RNsYP23_0yzHh/view?usp=share_link</t>
  </si>
  <si>
    <r>
      <rPr>
        <rFont val="Calibri, Arial"/>
        <sz val="12.0"/>
      </rPr>
      <t>Imagen3</t>
    </r>
    <r>
      <rPr>
        <rFont val="Calibri, Arial"/>
        <sz val="12.0"/>
        <u/>
      </rPr>
      <t xml:space="preserve">
</t>
    </r>
    <r>
      <rPr>
        <rFont val="Calibri, Arial"/>
        <color rgb="FF1155CC"/>
        <sz val="12.0"/>
        <u/>
      </rPr>
      <t>https://drive.google.com/file/d/1I1FDjLmo8RZ0I6vm6lZchvBoe1FogJls/view?usp=share_link</t>
    </r>
  </si>
  <si>
    <t>M2_G_15a_3</t>
  </si>
  <si>
    <t>https://drive.google.com/file/d/19yG_Hjpwz1W2tNGUacjFhw2AVQo-XOJi/view?usp=share_link</t>
  </si>
  <si>
    <t>M2-G-15a TE</t>
  </si>
  <si>
    <r>
      <rPr>
        <rFont val="Calibri, Arial"/>
        <sz val="12.0"/>
      </rPr>
      <t xml:space="preserve">Imagen con los tres nombres de cada triángulo encima de cada uno y el número de lados debajo, sin la oración de la parte de arriba.
</t>
    </r>
    <r>
      <rPr>
        <rFont val="Calibri, Arial"/>
        <color rgb="FF1155CC"/>
        <sz val="12.0"/>
        <u/>
      </rPr>
      <t>https://drive.google.com/file/d/1qBNyk4y1atIM0J34kDNreglmljXuXTcG/view?usp=sharing</t>
    </r>
  </si>
  <si>
    <t>M2_G_15a_4</t>
  </si>
  <si>
    <t>https://drive.google.com/file/d/1X7HOgv4wCgsY49Jjow2wT-ewNigVtzbZ/view?usp=share_link</t>
  </si>
  <si>
    <t>Traducida:
equilateral
isosceles
equilateral
Three equal sides
Two equal sides
Three unequal sides</t>
  </si>
  <si>
    <t>M2_G_15a_5</t>
  </si>
  <si>
    <t>https://drive.google.com/file/d/1Z8jrHeWcjzmoC6KHbsj5VPa7XDkWUKD4/view?usp=share_link</t>
  </si>
  <si>
    <t>Casa cuadrícula</t>
  </si>
  <si>
    <t>M2-G-3c Identificar 1</t>
  </si>
  <si>
    <r>
      <rPr>
        <rFont val="Calibri"/>
        <sz val="12.0"/>
      </rPr>
      <t>En una cuadrícula se ve una casa, 2 unidades hacia la derecha, se ve la misma imagen desplazada. 
Ejemplo:</t>
    </r>
    <r>
      <rPr>
        <rFont val="Calibri"/>
        <color rgb="FF000000"/>
        <sz val="12.0"/>
      </rPr>
      <t xml:space="preserve"> </t>
    </r>
    <r>
      <rPr>
        <rFont val="Calibri"/>
        <color rgb="FF1155CC"/>
        <sz val="12.0"/>
        <u/>
      </rPr>
      <t>https://gyazo.com/cdca60961f9ed1a69f122e2e89fa6526</t>
    </r>
    <r>
      <rPr>
        <rFont val="Calibri"/>
        <sz val="12.0"/>
      </rPr>
      <t xml:space="preserve"> </t>
    </r>
  </si>
  <si>
    <t>M2_G_3c_1</t>
  </si>
  <si>
    <t>La flecha que sea de otro color, morado o del que tú veas pero que resalte.</t>
  </si>
  <si>
    <t>https://drive.google.com/file/d/1ugKbFzxCFwzzm7fDzSxkiJym-ev5jtEj/view?usp=share_link</t>
  </si>
  <si>
    <t>Robot cuadrícula</t>
  </si>
  <si>
    <t>M2-G-3c Identificar 2</t>
  </si>
  <si>
    <r>
      <rPr>
        <rFont val="Calibri"/>
        <sz val="12.0"/>
      </rPr>
      <t>En una cuadrícula se ve un robot, 3 unidades hacia la izquierda se ve la misma imagen desplazada. 
Ejemplo:</t>
    </r>
    <r>
      <rPr>
        <rFont val="Calibri"/>
        <color rgb="FF000000"/>
        <sz val="12.0"/>
      </rPr>
      <t xml:space="preserve"> </t>
    </r>
    <r>
      <rPr>
        <rFont val="Calibri"/>
        <color rgb="FF1155CC"/>
        <sz val="12.0"/>
        <u/>
      </rPr>
      <t>https://gyazo.com/cdca60961f9ed1a69f122e2e89fa6526</t>
    </r>
    <r>
      <rPr>
        <rFont val="Calibri"/>
        <sz val="12.0"/>
      </rPr>
      <t xml:space="preserve"> </t>
    </r>
    <r>
      <rPr>
        <rFont val="Calibri"/>
        <color rgb="FF000000"/>
        <sz val="12.0"/>
      </rPr>
      <t xml:space="preserve">
</t>
    </r>
    <r>
      <rPr>
        <rFont val="Calibri"/>
        <color rgb="FF1155CC"/>
        <sz val="12.0"/>
        <u/>
      </rPr>
      <t>https://gyazo.com/2af77930636c62f7942a540c4468c236</t>
    </r>
  </si>
  <si>
    <t>M2_G_3c_2</t>
  </si>
  <si>
    <t>La flecha que sea de otro color, morado o del que tú veas pero que resalte. Haz también que la distancia sea de 8 unidades en vez de 10.</t>
  </si>
  <si>
    <t>https://drive.google.com/file/d/1mg1KqcvFo6DPIVq8fdDbOu9ud7bA-fgl/view?usp=share_link</t>
  </si>
  <si>
    <t>Tren cuadrícula</t>
  </si>
  <si>
    <t>M2-G-3c Identificar 3</t>
  </si>
  <si>
    <r>
      <rPr>
        <rFont val="Calibri"/>
        <sz val="12.0"/>
      </rPr>
      <t>En una cuadrícula se ve un tren, 6 unidades hacia abajo se ve la misma imagen desplazada. 
Ejemplo:</t>
    </r>
    <r>
      <rPr>
        <rFont val="Calibri"/>
        <color rgb="FF000000"/>
        <sz val="12.0"/>
      </rPr>
      <t xml:space="preserve"> </t>
    </r>
    <r>
      <rPr>
        <rFont val="Calibri"/>
        <color rgb="FF1155CC"/>
        <sz val="12.0"/>
        <u/>
      </rPr>
      <t>https://gyazo.com/4a6760be867f4b27befcbc8998bdffb5</t>
    </r>
  </si>
  <si>
    <t>M2_G_3c_3</t>
  </si>
  <si>
    <t>https://drive.google.com/file/d/1ycWVy2jAn78AIUMST3ObLJ7qJturTN70/view?usp=share_link</t>
  </si>
  <si>
    <t>Objetos con simetría interna</t>
  </si>
  <si>
    <t>M2-G-3a
Identificar 1</t>
  </si>
  <si>
    <r>
      <rPr>
        <rFont val="Calibri"/>
        <sz val="12.0"/>
      </rPr>
      <t>Una mariposa simétrica con eje de simetría marcado, como en este ejemplo:
(sin el texto, solo el eje)</t>
    </r>
    <r>
      <rPr>
        <rFont val="Calibri"/>
        <color rgb="FF000000"/>
        <sz val="12.0"/>
      </rPr>
      <t xml:space="preserve">
</t>
    </r>
    <r>
      <rPr>
        <rFont val="Calibri"/>
        <color rgb="FF1155CC"/>
        <sz val="12.0"/>
        <u/>
      </rPr>
      <t>https://drive.google.com/file/d/1KvSPXqV52v9ovS9RejxsZH3LWwUSf9-z/view?usp=share_link</t>
    </r>
  </si>
  <si>
    <t>M2_G_3_1</t>
  </si>
  <si>
    <t>https://drive.google.com/file/d/1wVquI5g5XpBNAzbTdWTZdC8Ty-kcfq0a/view?usp=share_link</t>
  </si>
  <si>
    <t>En esta actividad tiene que completar una imagen de un coche con simetría.
Imagen principal: un coche de frente (mitad izquierda)</t>
  </si>
  <si>
    <t>M2_G_3_2</t>
  </si>
  <si>
    <t>Esta imagen tiene que ser png</t>
  </si>
  <si>
    <t>https://drive.google.com/file/d/1-OUnLNiy4Jrpki4n5mNS4BXDazXyYRSq/view?usp=share_link</t>
  </si>
  <si>
    <t>Un coche de frente (mitad derecha, debe ser simétrica a la principal (M2-G-3-2))</t>
  </si>
  <si>
    <t>M2_G_3_3</t>
  </si>
  <si>
    <t>¿Puedes mirar cómo tienen que ir estas imágenes? Son las opciones de las actividades de simetría. Sigue el ejemplo de M5-G-2a-7. Ahora salen más pequeñas y no se ajustan</t>
  </si>
  <si>
    <t>https://drive.google.com/file/d/1hdKPwUetckpVUBEundzZyOr4lm71f5U0/view?usp=share_link</t>
  </si>
  <si>
    <t>Un coche de frente (mitad derecha, con cambios para que no sea simétrica a la principal (M2-G-3-2))</t>
  </si>
  <si>
    <t>M2_G_3_4</t>
  </si>
  <si>
    <t>Lo mismo que antes</t>
  </si>
  <si>
    <t>https://drive.google.com/file/d/1Y4anl7tD-3sRqmzIqoUicdIdoHLFq19K/view?usp=share_link</t>
  </si>
  <si>
    <t>Un coche de frente (mitad izquierda volteada (M2-G-3-2))</t>
  </si>
  <si>
    <t>M2_G_3_5</t>
  </si>
  <si>
    <t>https://drive.google.com/file/d/1WPtWOBd1G8payoY6t6vcja1miMNCrxqA/view?usp=share_link</t>
  </si>
  <si>
    <t>Rectas</t>
  </si>
  <si>
    <r>
      <rPr>
        <rFont val="Calibri"/>
        <sz val="12.0"/>
      </rPr>
      <t xml:space="preserve">Diferentes rectas con puntos en común (mantener etiquetas)
</t>
    </r>
    <r>
      <rPr>
        <rFont val="Calibri"/>
        <color rgb="FF1155CC"/>
        <sz val="12.0"/>
        <u/>
      </rPr>
      <t>https://drive.google.com/file/d/1oigaJU7JAWoRsVItkF5VLYToF9ZjNXvL/view?usp=sharing</t>
    </r>
    <r>
      <rPr>
        <rFont val="Calibri"/>
        <sz val="12.0"/>
      </rPr>
      <t xml:space="preserve">   </t>
    </r>
  </si>
  <si>
    <t>M2_G_2a_1</t>
  </si>
  <si>
    <t>Haz dos rectas secantes</t>
  </si>
  <si>
    <t>https://drive.google.com/file/d/14c0Wg6_3NlqPuGCyt1of32fDrjTGl5Do/view?usp=share_link</t>
  </si>
  <si>
    <t>Tipos rectas</t>
  </si>
  <si>
    <r>
      <rPr>
        <rFont val="Calibri"/>
        <sz val="12.0"/>
      </rPr>
      <t xml:space="preserve">Mantener explicación: </t>
    </r>
    <r>
      <rPr>
        <rFont val="Calibri"/>
        <color rgb="FF1155CC"/>
        <sz val="12.0"/>
        <u/>
      </rPr>
      <t>https://drive.google.com/file/d/1rIRIeVNNwBGIn8I_gz1ysvGipv9xSnvO/view</t>
    </r>
  </si>
  <si>
    <t>M2_G_2a_2</t>
  </si>
  <si>
    <t>https://drive.google.com/file/d/1iVdXgXDjyoaBQE0p4s15ebAQKy7xbrEb/view?usp=share_link</t>
  </si>
  <si>
    <r>
      <rPr>
        <rFont val="Calibri"/>
        <sz val="12.0"/>
      </rPr>
      <t xml:space="preserve">Diferentes rectas con puntos en común (mantener etiquetas): </t>
    </r>
    <r>
      <rPr>
        <rFont val="Calibri"/>
        <color rgb="FF1155CC"/>
        <sz val="12.0"/>
        <u/>
      </rPr>
      <t>https://drive.google.com/file/d/1eCFgWV69G6lzIl7Q7AbEo_2V8PQPGvwp/view?usp=sharing</t>
    </r>
    <r>
      <rPr>
        <rFont val="Calibri"/>
        <sz val="12.0"/>
      </rPr>
      <t xml:space="preserve"> </t>
    </r>
  </si>
  <si>
    <t>M2_G_2a_3</t>
  </si>
  <si>
    <t>Haz dos rectas paralelas</t>
  </si>
  <si>
    <t>https://drive.google.com/file/d/1nxD0pQg4zCkXL_YTQsImj-xShX2_UpYJ/view?usp=share_link</t>
  </si>
  <si>
    <t>M2_G_2a_4</t>
  </si>
  <si>
    <t>https://drive.google.com/file/d/1tcN-AVouS1Z5Xte-UsnMwtn_vwCkNjlb/view?usp=share_link</t>
  </si>
  <si>
    <t>M2_G_2a_5</t>
  </si>
  <si>
    <t>Haz dos rectas perpendiculares</t>
  </si>
  <si>
    <t>https://drive.google.com/file/d/1Q-92Fpbg-7VjxyuxlZ2icCqfWCmmxs3k/view?usp=share_link</t>
  </si>
  <si>
    <t>M2_G_2a_6</t>
  </si>
  <si>
    <t>https://drive.google.com/file/d/1Lc-j3SKRMLRe-JYq0HQnsdgtqIjlh3WL/view?usp=share_link</t>
  </si>
  <si>
    <t>M2_G_2a_7</t>
  </si>
  <si>
    <t>Haz que la imagen sea horizontal, las rectas una al lado de la otra, sin explicación, solo con el nombre arriba. Cambia las rectas para que no sean idénticas al libro de edel.</t>
  </si>
  <si>
    <t>https://drive.google.com/file/d/129MJq2ORyumHbjMf-3eB3RYitxn_Xl8y/view?usp=share_link</t>
  </si>
  <si>
    <t>M2-G-3a
Identificar 2</t>
  </si>
  <si>
    <t>En esta actividad tiene que completar una imagen de un trébol con simetría.
Imagen principal: hoja de trébol (mitad izquierda)</t>
  </si>
  <si>
    <t>M2_G_3_6</t>
  </si>
  <si>
    <t>Expórtala como png</t>
  </si>
  <si>
    <t>https://drive.google.com/file/d/1WsQKYyEpmmjDBSQzTkxVBHZLji1R4F3U/view?usp=share_link</t>
  </si>
  <si>
    <t xml:space="preserve">Hoja de trébol (mitad derecha, debe ser simétrica a la principal (M2-G-3-6))*
</t>
  </si>
  <si>
    <t>M2_G_3_7</t>
  </si>
  <si>
    <t>https://drive.google.com/file/d/1seClXXm52_0dA5eB-bhYil36Nf0OCDXV/view?usp=share_link</t>
  </si>
  <si>
    <t>Hoja de trébol (mitad derecha, con cambios para que no sea simétrica a la principal (M2-G-3-6))</t>
  </si>
  <si>
    <t>M2_G_3_8</t>
  </si>
  <si>
    <t>https://drive.google.com/file/d/1Vo_SwiX0ptAbZzo_a2AeFQe3J_DO_CsE/view?usp=share_link</t>
  </si>
  <si>
    <t>Hoja de trébol (mitad izquierda volteada  (M2-G-3-6))</t>
  </si>
  <si>
    <t>M2_G_3_9</t>
  </si>
  <si>
    <t>https://drive.google.com/file/d/1GozX8O3BuWEjy2_HfRqKIR_Vb0SfOjNQ/view?usp=share_link</t>
  </si>
  <si>
    <t>M2-G-3a
Identificar 3</t>
  </si>
  <si>
    <t>En esta actividad tiene que completar una imagen de un castillo con simetría.
Imagen principal: Castillo (mitad izquierda)</t>
  </si>
  <si>
    <t>M2_G_3_10</t>
  </si>
  <si>
    <t>https://drive.google.com/file/d/14P8f-FAotr-wNr1HiBt3KpTLdPiJ6YFK/view?usp=share_link</t>
  </si>
  <si>
    <t>Castillo (mitad derecha, debe ser simétrica a la principal)</t>
  </si>
  <si>
    <t>M2_G_3_11</t>
  </si>
  <si>
    <t>https://drive.google.com/file/d/1b8NRVCQDkbN6uwXXoSRIzDb2MURZU3C4/view?usp=share_link</t>
  </si>
  <si>
    <t>Opción 3: Castillo (mitad derecha, con cambios para que no sea simétrica a la principal)</t>
  </si>
  <si>
    <t>M2_G_3_12</t>
  </si>
  <si>
    <t>https://drive.google.com/file/d/10oBPWf_gm57JIi2imKLGWhPGIQlCQWRd/view?usp=share_link</t>
  </si>
  <si>
    <t>Opción 4: Castillo (mitad izquierda volteada)</t>
  </si>
  <si>
    <t>M2_G_3_13</t>
  </si>
  <si>
    <t>https://drive.google.com/file/d/1nEOKgz3s5txnJ9VIwddW_tjxqoI200hU/view?usp=share_link</t>
  </si>
  <si>
    <t>M2-G-3a
Evocar 1</t>
  </si>
  <si>
    <t>Imagen 1: cara de perro con simetría interna</t>
  </si>
  <si>
    <t>M2_G_3_14</t>
  </si>
  <si>
    <t>https://drive.google.com/file/d/1ur9Yj6KttoLDlKyd-of-IjE7rfiAugrR/view?usp=share_link</t>
  </si>
  <si>
    <t>Imagen 2: carra de perro asimétrica</t>
  </si>
  <si>
    <t>M2_G_3_15</t>
  </si>
  <si>
    <t>https://drive.google.com/file/d/1dbcXEEwJfTpNgBiz_uy4hgu7ekXenyw6/view?usp=share_link</t>
  </si>
  <si>
    <r>
      <rPr>
        <rFont val="Calibri"/>
        <sz val="12.0"/>
      </rPr>
      <t>Imagen 3: caras de perro con simetría externa.
Como las maracas</t>
    </r>
    <r>
      <rPr>
        <rFont val="Calibri"/>
        <color rgb="FF000000"/>
        <sz val="12.0"/>
      </rPr>
      <t xml:space="preserve">:
</t>
    </r>
    <r>
      <rPr>
        <rFont val="Calibri"/>
        <color rgb="FF1155CC"/>
        <sz val="12.0"/>
        <u/>
      </rPr>
      <t>https://drive.google.com/file/d/1BhQzafsUh-Voys4j6OFgzr9U2M5cGnrP/view?usp=sharing</t>
    </r>
  </si>
  <si>
    <t>M2_G_3_16</t>
  </si>
  <si>
    <t>No me he explicado bien, solo necesitamos la cara de un perro asimétrica. No vamos a poner ejemplo de simetría externa</t>
  </si>
  <si>
    <t>https://drive.google.com/file/d/1_mRxXIWaTy7GgxJtUUR4PnUFZwkuvmMv/view?usp=share_link</t>
  </si>
  <si>
    <t>M2-G-3a
Evocar 2</t>
  </si>
  <si>
    <t>Imagen 1: montaña simétrica
(Solo la montaña, sin cuadrícula ni eje)</t>
  </si>
  <si>
    <t>M2_G_3_17</t>
  </si>
  <si>
    <t>https://drive.google.com/file/d/1AOnYuvhVi0NS_vW28BDMCDJy3EjWt4no/view?usp=share_link</t>
  </si>
  <si>
    <t>Imagen 2: montaña asimétrica
(Solo la montaña, sin cuadrícula ni eje)</t>
  </si>
  <si>
    <t>M2_G_3_18</t>
  </si>
  <si>
    <t>https://drive.google.com/file/d/1OCBjgzFDQVWRIgzZFU9D5x880JiDk1Fx/view?usp=share_link</t>
  </si>
  <si>
    <r>
      <rPr>
        <rFont val="Calibri"/>
        <sz val="12.0"/>
      </rPr>
      <t>Imagen 3: montañas con simetría externa
(Solo las montañas, sin cuadrícula ni eje)
Como las maracas:</t>
    </r>
    <r>
      <rPr>
        <rFont val="Calibri"/>
        <color rgb="FF000000"/>
        <sz val="12.0"/>
      </rPr>
      <t xml:space="preserve">
</t>
    </r>
    <r>
      <rPr>
        <rFont val="Calibri"/>
        <color rgb="FF1155CC"/>
        <sz val="12.0"/>
        <u/>
      </rPr>
      <t>https://drive.google.com/file/d/1BhQzafsUh-Voys4j6OFgzr9U2M5cGnrP/view?usp=sharing</t>
    </r>
  </si>
  <si>
    <t>M2_G_3_19</t>
  </si>
  <si>
    <t>Haz la asimetría de una sola montaña. Como en el 18</t>
  </si>
  <si>
    <t>https://drive.google.com/file/d/1X1wRj2S-JsltHprZcNsH6NuJY4EVs-XL/view?usp=share_link</t>
  </si>
  <si>
    <t>M2-G-3a
Evocar 3</t>
  </si>
  <si>
    <t>Imagen 1: nave espacial con simetría interna (sin cuadrícula ni eje)</t>
  </si>
  <si>
    <t>M2_G_3_20</t>
  </si>
  <si>
    <t>https://drive.google.com/file/d/1nXbrwjVTSj-6fhuAsTBasZWzcg5ZeSFb/view?usp=share_link</t>
  </si>
  <si>
    <t>Imagen 2: nave espacial asimétrica (sin cuadrícula ni eje)</t>
  </si>
  <si>
    <t>M2_G_3_21</t>
  </si>
  <si>
    <t>https://drive.google.com/file/d/1UOQEHPdba3TSBTbHhbhOyrDXy73oJbc7/view?usp=share_link</t>
  </si>
  <si>
    <r>
      <rPr>
        <rFont val="Calibri"/>
        <sz val="12.0"/>
      </rPr>
      <t xml:space="preserve">Imagen 3: naves espaciales con simetría externa (sin cuadrícula ni eje)
Como las maracas:
</t>
    </r>
    <r>
      <rPr>
        <rFont val="Calibri"/>
        <color rgb="FF1155CC"/>
        <sz val="12.0"/>
        <u/>
      </rPr>
      <t>https://drive.google.com/file/d/1BhQzafsUh-Voys4j6OFgzr9U2M5cGnrP/view?usp=sharing</t>
    </r>
  </si>
  <si>
    <t>M2_G_3_22</t>
  </si>
  <si>
    <t>Haz la asimetría de una sola nave. Como en el 21</t>
  </si>
  <si>
    <t>https://drive.google.com/file/d/18c5PX3fLThF8RxTs4DK-00oQWNek7pcd/view?usp=share_link</t>
  </si>
  <si>
    <t>Simetría</t>
  </si>
  <si>
    <t>M2-G-3b Identificar 0</t>
  </si>
  <si>
    <r>
      <rPr>
        <rFont val="Calibri"/>
        <sz val="12.0"/>
      </rPr>
      <t xml:space="preserve">Una mariposa simétrica con eje de simetría interno marcado y una flor con simetría externa y el eje marcado, como en este ejemplo:
(sin el texto, solo los ejes)
</t>
    </r>
    <r>
      <rPr>
        <rFont val="Calibri"/>
        <color rgb="FF1155CC"/>
        <sz val="12.0"/>
        <u/>
      </rPr>
      <t>https://drive.google.com/file/d/1BhQzafsUh-Voys4j6OFgzr9U2M5cGnrP/view?usp=sharing</t>
    </r>
  </si>
  <si>
    <t>M2_G_3b_1</t>
  </si>
  <si>
    <t>Añadir más espacio por arriba para poder rotular "Eje de simetría".</t>
  </si>
  <si>
    <t>https://drive.google.com/file/d/1vvS9CfF6Ol-oaSyrEGTwtf6DA_xnrY5h/view?usp=share_link</t>
  </si>
  <si>
    <t>M2-G-3b Identificar 1</t>
  </si>
  <si>
    <t>M2-G-3b Identiificar 2</t>
  </si>
  <si>
    <t>En una cuadrícula se ve una mariquita con su respectivo eje de simetría interna.</t>
  </si>
  <si>
    <t>M2_G_3b_2</t>
  </si>
  <si>
    <t>No tiene el mismo lienazo que la 3 y 4</t>
  </si>
  <si>
    <t>https://drive.google.com/file/d/13mZe6E4cD3yaoWoNbNrtFceMmGia79ox/view?usp=share_link</t>
  </si>
  <si>
    <t>M2-G-3b Identiificar 3</t>
  </si>
  <si>
    <t>En una cuadrícula se ve un frigorífico con un tirador a un lado, con un eje vertical interno. (No es simétrico por el tirador)</t>
  </si>
  <si>
    <t>M2_G_3b_3</t>
  </si>
  <si>
    <t>https://drive.google.com/file/d/177mp5nEcPyWquhLcZ5legQv6LhhTiHIt/view?usp=share_link</t>
  </si>
  <si>
    <t>M2-G-3b Identiificar 4</t>
  </si>
  <si>
    <t>En una cuadrícula se ve un caballo de lado, con un eje vertical interno, que no corresponde al eje de simetría.</t>
  </si>
  <si>
    <t>M2_G_3b_4</t>
  </si>
  <si>
    <t>Falta ponerlos en una cuadrícula</t>
  </si>
  <si>
    <t>https://drive.google.com/file/d/12ysezLhpyH2N3-OfGtYQkZoMkdq5l9kY/view?usp=share_link</t>
  </si>
  <si>
    <t>M2-G-3b Identificar 2</t>
  </si>
  <si>
    <t>En una cuadrícula se ve una manzana simétrica con su respectivo eje de simetría vertical.</t>
  </si>
  <si>
    <t>M2_G_3b_5</t>
  </si>
  <si>
    <t>https://drive.google.com/file/d/1ovmxB131OrhGSV6E2jXOSxux1Z7a6jec/view?usp=share_link</t>
  </si>
  <si>
    <t>En una cuadrícula se ve un castillo no simétrico, con un eje vertical.</t>
  </si>
  <si>
    <t>M2_G_3b_6</t>
  </si>
  <si>
    <t>https://drive.google.com/file/d/1dKAd29gI-rX2QU5LooY0mKgNlAm1Oqnb/view?usp=share_link</t>
  </si>
  <si>
    <t>En una cuadrícula se ve un joystick NO simétrico, con un eje vertical.</t>
  </si>
  <si>
    <t>M2_G_3b_7</t>
  </si>
  <si>
    <t>https://drive.google.com/file/d/1WoWgU9MyssUguevVjYDyYmGDA3DMFya2/view?usp=share_link</t>
  </si>
  <si>
    <t>M2-G-3b Identificar 3</t>
  </si>
  <si>
    <r>
      <rPr>
        <rFont val="Calibri"/>
        <sz val="12.0"/>
      </rPr>
      <t xml:space="preserve">En una cuadrícula se ven dos osos simétricos con un eje de simetría externa.
Como las maracas en este ejemplo:
</t>
    </r>
    <r>
      <rPr>
        <rFont val="Calibri"/>
        <color rgb="FF1155CC"/>
        <sz val="12.0"/>
        <u/>
      </rPr>
      <t>https://drive.google.com/file/d/1BhQzafsUh-Voys4j6OFgzr9U2M5cGnrP/view</t>
    </r>
  </si>
  <si>
    <t>M2_G_3b_8</t>
  </si>
  <si>
    <t>https://drive.google.com/file/d/1zhyQb4S8cxpat5taiHpUxHKgB6QHPODx/view?usp=share_link</t>
  </si>
  <si>
    <t>En una cuadrícula se ve una casa no simétrica, con un eje vertical.</t>
  </si>
  <si>
    <t>M2_G_3b_9</t>
  </si>
  <si>
    <t>https://drive.google.com/file/d/1jSl4s_CtnbM7jdz1RKbvZW7y9L9nujCo/view?usp=share_link</t>
  </si>
  <si>
    <r>
      <rPr>
        <rFont val="Calibri"/>
        <sz val="12.0"/>
      </rPr>
      <t xml:space="preserve">En una cuadrícula se ven dos libros iguales, en la misma posición, separados por un eje vertical externo, pero NO son simétricos. 
Como las maracas en este ejemplo pero falsa simetría:
</t>
    </r>
    <r>
      <rPr>
        <rFont val="Calibri"/>
        <color rgb="FF1155CC"/>
        <sz val="12.0"/>
        <u/>
      </rPr>
      <t>https://drive.google.com/file/d/1BhQzafsUh-Voys4j6OFgzr9U2M5cGnrP/view</t>
    </r>
  </si>
  <si>
    <t>M2_G_3b_10</t>
  </si>
  <si>
    <t>https://drive.google.com/file/d/18kFmHZ5JPQGR5TUkOdWaMP1e9DV267sD/view?usp=share_link</t>
  </si>
  <si>
    <t>M2-G-3b Evocar 1</t>
  </si>
  <si>
    <t>Imagen 1: Árbol simétrico, con su respectivo eje de simetría.</t>
  </si>
  <si>
    <t>M2_G_3b_11</t>
  </si>
  <si>
    <t>https://drive.google.com/file/d/1T_0EYWl17S93KOLl9JjhMJQRs3L-0r_X/view?usp=share_link</t>
  </si>
  <si>
    <t>Imagen 2: Árbol asimétrico, con un eje vertical</t>
  </si>
  <si>
    <t>M2_G_3b_12</t>
  </si>
  <si>
    <t>https://drive.google.com/file/d/1oi5oxsWgIb61UdWH4aojZfEc-Vp3fWZY/view?usp=share_link</t>
  </si>
  <si>
    <t xml:space="preserve">Imagen 3: Dos árboles simétricos distintos al anterior, con un eje vertical, pero sin simetría entre ambos.
</t>
  </si>
  <si>
    <t>M2_G_3b_13</t>
  </si>
  <si>
    <t>https://drive.google.com/file/d/1aIwVQn8qQohN4IiBb1GtQ2M69VenDNPw/view?usp=share_link</t>
  </si>
  <si>
    <t>M2-G-3b Evocar 2</t>
  </si>
  <si>
    <r>
      <rPr>
        <rFont val="Calibri"/>
        <sz val="12.0"/>
      </rPr>
      <t xml:space="preserve">Se ven dos peones, con su eje de simetría vertical, inclinados manteniendo siempre la simetría (como ejemplo de la maraca).
</t>
    </r>
    <r>
      <rPr>
        <rFont val="Calibri"/>
        <color rgb="FF1155CC"/>
        <sz val="12.0"/>
        <u/>
      </rPr>
      <t>https://gyazo.com/475b1d1617a0e85f2a992b043f65a496</t>
    </r>
  </si>
  <si>
    <t>M2_G_3b_14</t>
  </si>
  <si>
    <t>https://drive.google.com/file/d/16dxcUAKPy7n6KDPFBdBkCe5Mugj4fDy0/view?usp=share_link</t>
  </si>
  <si>
    <r>
      <rPr>
        <rFont val="Calibri"/>
        <sz val="12.0"/>
      </rPr>
      <t xml:space="preserve">Se ve una torre simétrica, con su eje de simetría vertical.
</t>
    </r>
    <r>
      <rPr>
        <rFont val="Calibri"/>
        <color rgb="FF1155CC"/>
        <sz val="12.0"/>
        <u/>
      </rPr>
      <t>https://gyazo.com/475b1d1617a0e85f2a992b043f65a496</t>
    </r>
  </si>
  <si>
    <t>M2_G_3b_15</t>
  </si>
  <si>
    <t>https://drive.google.com/file/d/1dWnaNWnvxE_p5e7G_UzktzE9UMK05OYW/view?usp=share_link</t>
  </si>
  <si>
    <r>
      <rPr>
        <rFont val="Calibri"/>
        <sz val="12.0"/>
      </rPr>
      <t xml:space="preserve">Se ven dos alfiles con un eje de simetría vertical pero no se cumple la simetría.
</t>
    </r>
    <r>
      <rPr>
        <rFont val="Calibri"/>
        <color rgb="FF1155CC"/>
        <sz val="12.0"/>
        <u/>
      </rPr>
      <t>https://gyazo.com/475b1d1617a0e85f2a992b043f65a496</t>
    </r>
  </si>
  <si>
    <t>M2_G_3b_16</t>
  </si>
  <si>
    <t>https://drive.google.com/file/d/1jkzbCAsWYK2P6yxbQXBtIDQgwlvytHd0/view?usp=share_link</t>
  </si>
  <si>
    <t>M2-G-3b Evocar 3</t>
  </si>
  <si>
    <r>
      <rPr>
        <rFont val="Calibri"/>
        <sz val="12.0"/>
      </rPr>
      <t>(Para las imágenes de esta actividad, que son todas manos, molaría que cada par fuera de distintos tonos de piel)
Se ven dos manos simétricas, con su eje de simetría externo.
En esta posición</t>
    </r>
    <r>
      <rPr>
        <rFont val="Calibri"/>
        <color rgb="FF000000"/>
        <sz val="12.0"/>
      </rPr>
      <t xml:space="preserve">:
</t>
    </r>
    <r>
      <rPr>
        <rFont val="Calibri"/>
        <color rgb="FF1155CC"/>
        <sz val="12.0"/>
        <u/>
      </rPr>
      <t>https://gyazo.com/267f376d1b367e7b0aefdd20394929f7</t>
    </r>
  </si>
  <si>
    <t>M2_G_3b_17</t>
  </si>
  <si>
    <t>https://drive.google.com/file/d/1E77uc5ApSwsuuBHFm-ls7INt9dw_MUrV/view?usp=share_link</t>
  </si>
  <si>
    <r>
      <rPr>
        <rFont val="Calibri"/>
        <sz val="12.0"/>
      </rPr>
      <t>Se ven dos manos iguales (asimétricas), con su eje de simetría externo entre las dos.
Las dos manos esta posición:</t>
    </r>
    <r>
      <rPr>
        <rFont val="Calibri"/>
        <color rgb="FF000000"/>
        <sz val="12.0"/>
      </rPr>
      <t xml:space="preserve">
</t>
    </r>
    <r>
      <rPr>
        <rFont val="Calibri"/>
        <color rgb="FF1155CC"/>
        <sz val="12.0"/>
        <u/>
      </rPr>
      <t>https://gyazo.com/a5d949acadd19aa89e8f296edb56174a</t>
    </r>
  </si>
  <si>
    <t>M2_G_3b_18</t>
  </si>
  <si>
    <t>https://drive.google.com/file/d/13tH812EY1REBPJrmvVCnagn3QrXcYyYC/view?usp=share_link</t>
  </si>
  <si>
    <r>
      <rPr>
        <rFont val="Calibri"/>
        <sz val="12.0"/>
      </rPr>
      <t xml:space="preserve">Se ven dos manos asimétricas, con su eje de simetría externo.
En esta posición:
</t>
    </r>
    <r>
      <rPr>
        <rFont val="Calibri"/>
        <color rgb="FF1155CC"/>
        <sz val="12.0"/>
        <u/>
      </rPr>
      <t>https://gyazo.com/7e997913f613269012b9096b5522d89e</t>
    </r>
  </si>
  <si>
    <t>M2_G_3b_19</t>
  </si>
  <si>
    <t>https://drive.google.com/file/d/1K5w90bFbiPlSnxlcuIQh3hinpBtGUnGs/view?usp=share_link</t>
  </si>
  <si>
    <t>Rectas, semirrectas y segmentos.</t>
  </si>
  <si>
    <t>M2-G-2b identificar 1 TE</t>
  </si>
  <si>
    <r>
      <rPr>
        <rFont val="Calibri"/>
        <sz val="12.0"/>
        <u/>
      </rPr>
      <t>Los tres tipos de rectas y el nombre de cada una debajo.</t>
    </r>
    <r>
      <rPr>
        <rFont val="Calibri"/>
        <color rgb="FF000000"/>
        <sz val="12.0"/>
        <u/>
      </rPr>
      <t xml:space="preserve">
</t>
    </r>
    <r>
      <rPr>
        <rFont val="Calibri"/>
        <color rgb="FF1155CC"/>
        <sz val="12.0"/>
        <u/>
      </rPr>
      <t>https://drive.google.com/file/d/1930OoOMznGetnvUvDmTNrN_BB97JNSN1/view?usp=sharin</t>
    </r>
    <r>
      <rPr>
        <rFont val="Calibri"/>
        <color rgb="FF1155CC"/>
        <sz val="12.0"/>
        <u/>
      </rPr>
      <t>g</t>
    </r>
  </si>
  <si>
    <t>M2_G_2b_1</t>
  </si>
  <si>
    <t>https://drive.google.com/file/d/1O5EHx3V-n6872q2GBFnUHkqTQIr1F6qe/view?usp=share_link</t>
  </si>
  <si>
    <t>M2-G-2b Identificar 1</t>
  </si>
  <si>
    <r>
      <rPr>
        <rFont val="Calibri"/>
        <color rgb="FF000000"/>
        <sz val="12.0"/>
      </rPr>
      <t xml:space="preserve">Un dibujo con los tres tipos de rectas, que sigan los mismos colores que la imagen de prueba. </t>
    </r>
    <r>
      <rPr>
        <rFont val="Calibri"/>
        <color rgb="FF1155CC"/>
        <sz val="12.0"/>
        <u/>
      </rPr>
      <t>https://drive.google.com/file/d/1qOTl3TAdMT2TFSvOPM-2RE-FAtDAShtC/view?usp=sharing</t>
    </r>
  </si>
  <si>
    <t>M2_G_2b_2</t>
  </si>
  <si>
    <t>Haz una imagen rectangular con 2 rectas</t>
  </si>
  <si>
    <t>https://drive.google.com/file/d/16TNJdhCb_epJkl8fwP8-ZUzS68FAqG-r/view?usp=share_link</t>
  </si>
  <si>
    <t>M2_G_2b_6</t>
  </si>
  <si>
    <t>Haz una imagen rectangular con 2 semirrectas</t>
  </si>
  <si>
    <t>https://drive.google.com/file/d/14m4YFKvaMupcFQ--0_vW9l7RdeOSvtFy/view?usp=share_link</t>
  </si>
  <si>
    <t>M2_G_2b_7</t>
  </si>
  <si>
    <t>Haz una imagen rectangular con 2 segmentos de recta</t>
  </si>
  <si>
    <t>https://drive.google.com/file/d/1i8dYI2HaWBrjaXMtkw_2WaQ6heKuFj5o/view?usp=sharing</t>
  </si>
  <si>
    <t>M2-G-2b Evocar 1</t>
  </si>
  <si>
    <r>
      <rPr>
        <rFont val="Calibri"/>
        <color rgb="FF000000"/>
        <sz val="12.0"/>
        <u/>
      </rPr>
      <t xml:space="preserve">Tres rectas </t>
    </r>
    <r>
      <rPr>
        <rFont val="Calibri"/>
        <color rgb="FF1155CC"/>
        <sz val="12.0"/>
        <u/>
      </rPr>
      <t>https://drive.google.com/file/d/1i_VILbCkEg1pMoIOnewFzKpQOBVwEFN2/view?usp=sharing</t>
    </r>
  </si>
  <si>
    <t>M2_G_2b_3</t>
  </si>
  <si>
    <t>https://drive.google.com/file/d/1P-Z8-q4LgZix7TM8zl7ZyHcwCsL6gAwK/view?usp=share_link</t>
  </si>
  <si>
    <t>M2-G-2b Evocar 2</t>
  </si>
  <si>
    <r>
      <rPr>
        <rFont val="Calibri"/>
        <color rgb="FF000000"/>
        <sz val="12.0"/>
        <u/>
      </rPr>
      <t xml:space="preserve">Tres segmentos </t>
    </r>
    <r>
      <rPr>
        <rFont val="Calibri"/>
        <color rgb="FF1155CC"/>
        <sz val="12.0"/>
        <u/>
      </rPr>
      <t>https://drive.google.com/file/d/1IVtYwPMVAZrH1qjqUdbwvQhSB0E2k-l8/view?usp=sharing</t>
    </r>
  </si>
  <si>
    <t>M2_G_2b_4</t>
  </si>
  <si>
    <t>https://drive.google.com/file/d/1CpbU_CunUm80SHhudcwspiksViQkNuUP/view?usp=share_link</t>
  </si>
  <si>
    <t>M2-G-2b Evocar 3</t>
  </si>
  <si>
    <r>
      <rPr>
        <rFont val="Calibri"/>
        <color rgb="FF000000"/>
        <sz val="12.0"/>
        <u/>
      </rPr>
      <t xml:space="preserve">Tres semirrectas </t>
    </r>
    <r>
      <rPr>
        <rFont val="Calibri"/>
        <color rgb="FF1155CC"/>
        <sz val="12.0"/>
        <u/>
      </rPr>
      <t xml:space="preserve">https://drive.google.com/file/d/1Vi0kF_CSYKChKdh8ZWhxoEgMpUhG0GCZ/view?usp=sharing
</t>
    </r>
  </si>
  <si>
    <t>M2_G_2b_5</t>
  </si>
  <si>
    <t>https://drive.google.com/file/d/1caTqyQisXk162p5RWqlniNd2TB2gP5X8/view?usp=share_link</t>
  </si>
  <si>
    <t>Como la imagen de referencia pero con 2 cifras y números distintos.</t>
  </si>
  <si>
    <t>M2_NyO_28a_2</t>
  </si>
  <si>
    <t>https://drive.google.com/file/d/1OpQn-kyx3W6AeWnoMuhrFaGGrkeb1znt/view?usp=share_link</t>
  </si>
  <si>
    <t>M2_NyO_28a_3</t>
  </si>
  <si>
    <t>https://drive.google.com/file/d/11kdGp3VMFV0T3I0tk-Tc-gerpZBeSU_W/view?usp=share_link</t>
  </si>
  <si>
    <t>M2_NyO_28a_4</t>
  </si>
  <si>
    <t>https://drive.google.com/file/d/102tE5W7AZ6H2uTiYrCJ318E-4E_-UtuU/view?usp=share_link</t>
  </si>
  <si>
    <t>M2_NyO_28a_5</t>
  </si>
  <si>
    <t>https://drive.google.com/file/d/1E0ONyVCOsVT1kq8QUcS8SJ0G6ol9yYTd/view?usp=share_link</t>
  </si>
  <si>
    <t>M2_NyO_28a_6</t>
  </si>
  <si>
    <t>https://drive.google.com/file/d/1vxD2NE9XMsHrQlYxHgvGGgJNLIa7DUNh/view?usp=share_link</t>
  </si>
  <si>
    <t>Telescopio</t>
  </si>
  <si>
    <t>Un dibujo de lienzo cuadrado con un telescopio, se mostrará a 80px de ancho por alto.</t>
  </si>
  <si>
    <t>M2_NyO_65a_1</t>
  </si>
  <si>
    <t>https://drive.google.com/file/d/1Yh2LRWevcR0SvVtp6zsg9CsRk_YOaAEM/view?usp=share_link</t>
  </si>
  <si>
    <t>Un dibujo de lienzo cuadrado con un astronauta, se mostrará a 80px de ancho por alto.</t>
  </si>
  <si>
    <t>M2_NyO_65a_2</t>
  </si>
  <si>
    <t>https://drive.google.com/file/d/1ntgFS1JRwLw7XvC9rpVckn62x1x1tSvU/view?usp=share_link</t>
  </si>
  <si>
    <t>Transbordador espacial</t>
  </si>
  <si>
    <t>Un dibujo de lienzo cuadrado con un transbordador espacial, se mostrará a 80px de ancho por alto.</t>
  </si>
  <si>
    <t>M2_NyO_65a_3</t>
  </si>
  <si>
    <t>https://drive.google.com/file/d/1fp0EStObTf0QBuymLYObvi4QXsyrV6SW/view?usp=share_link</t>
  </si>
  <si>
    <t>Estrella</t>
  </si>
  <si>
    <t>Un dibujo de lienzo cuadrado con una estrella de 5 puntas, se mostrará a 80px de ancho por alto.</t>
  </si>
  <si>
    <t>M2_NyO_65a_4</t>
  </si>
  <si>
    <t>https://drive.google.com/file/d/1psJCYuk1ME35W1GG3n7VoTM-jxnG_uqy/view?usp=share_link</t>
  </si>
  <si>
    <t>Planeta</t>
  </si>
  <si>
    <t>Un dibujo de lienzo cuadrado con un planeta con anillos, como Saturno, se mostrará a 80px de ancho por alto.</t>
  </si>
  <si>
    <t>M2_NyO_65a_5</t>
  </si>
  <si>
    <t>https://drive.google.com/file/d/1zxaDJ_YrneBLhbrxy4eXNzk5TsLIyqaS/view?usp=share_link</t>
  </si>
  <si>
    <t>Satélite</t>
  </si>
  <si>
    <t>Un dibujo de lienzo cuadrado con un satélite de telecomunicaciones, se mostrará a 80px de ancho por alto.</t>
  </si>
  <si>
    <t>M2_NyO_65a_6</t>
  </si>
  <si>
    <t>https://drive.google.com/file/d/1ZER7attOZ061P_B8UhiXgQM_zX6I2O46/view?usp=share_link</t>
  </si>
  <si>
    <r>
      <rPr>
        <rFont val="Calibri"/>
        <sz val="12.0"/>
      </rPr>
      <t xml:space="preserve">Lo dejo para que tú valores: ¿puedes hacer mejor estas flechas? ¿Cambiarías el color y la forma de cada una de ellas?
medidas y formato: </t>
    </r>
    <r>
      <rPr>
        <rFont val="Calibri"/>
        <color rgb="FF1155CC"/>
        <sz val="12.0"/>
        <u/>
      </rPr>
      <t>http://drive.google.com/uc?export=view&amp;id=1YgWPq9FoeKuD2OodaPMh5BETEbiq-aj-</t>
    </r>
  </si>
  <si>
    <t>M2_MyM_14a_1</t>
  </si>
  <si>
    <t>https://drive.google.com/file/d/1pai4AkeDhhz4SFDKX2plwFbDcyoGbouV/view?usp=share_link</t>
  </si>
  <si>
    <r>
      <rPr>
        <rFont val="Calibri"/>
        <sz val="12.0"/>
      </rPr>
      <t xml:space="preserve">Lo mismo que la anterio:
</t>
    </r>
    <r>
      <rPr>
        <rFont val="Calibri"/>
        <color rgb="FF1155CC"/>
        <sz val="12.0"/>
        <u/>
      </rPr>
      <t>http://drive.google.com/uc?export=view&amp;id=1gU5-lYk3qrjZX8vosgm6EJ93VYriiTNW</t>
    </r>
  </si>
  <si>
    <t>M2_MyM_14a_2</t>
  </si>
  <si>
    <r>
      <rPr>
        <rFont val="Calibri"/>
        <sz val="12.0"/>
      </rPr>
      <t xml:space="preserve">No se pone en "OK" has que no se resuelva este comentario:
Tengo el conflicto con estas flechas. La idea es que el alumno se dé cuenta de que son más cortas, no más pequeñas en todos los sentidos. Es decir, la regla no cambia de ancho, ¿por qué las flechas sí?
</t>
    </r>
    <r>
      <rPr>
        <rFont val="Calibri"/>
        <color rgb="FF1155CC"/>
        <sz val="12.0"/>
        <u/>
      </rPr>
      <t>https://drive.google.com/file/d/17xf9_19V4wRMfVExaZj2eFJNArlQKHXy/view?usp=share_link</t>
    </r>
  </si>
  <si>
    <t>https://drive.google.com/file/d/1z5e_Sau6J-fzLtqpPN3QSt5huS5cE8YA/view?usp=share_link</t>
  </si>
  <si>
    <t>Hueco vacío</t>
  </si>
  <si>
    <r>
      <rPr>
        <rFont val="Calibri"/>
        <sz val="12.0"/>
      </rPr>
      <t xml:space="preserve">medidas y formato: </t>
    </r>
    <r>
      <rPr>
        <rFont val="Calibri"/>
        <color rgb="FF1155CC"/>
        <sz val="12.0"/>
        <u/>
      </rPr>
      <t>http://drive.google.com/uc?export=view&amp;id=191FVMSZQN3cn3nInrzx67sYFSDN5HfRp</t>
    </r>
  </si>
  <si>
    <t>M2_MyM_14a_3</t>
  </si>
  <si>
    <t>https://drive.google.com/file/d/187O7oaymRB4hH7kDBVx-9Zw09AgmTta2/view?usp=share_link</t>
  </si>
  <si>
    <t>Regla</t>
  </si>
  <si>
    <r>
      <rPr>
        <rFont val="Calibri"/>
        <sz val="12.0"/>
      </rPr>
      <t xml:space="preserve">Lo dejo para que tú valores: ¿puedes hacer mejor esta regla? ¿Cambiarías el color y la forma de dibujarlo? Las separaciones de los milímetros tendrían que estar en las mismas posiciones.
medidas y formato: </t>
    </r>
    <r>
      <rPr>
        <rFont val="Calibri"/>
        <color rgb="FF1155CC"/>
        <sz val="12.0"/>
        <u/>
      </rPr>
      <t>http://drive.google.com/uc?export=view&amp;id=157a9uK2ONakHexd2-qUOAa-HtTN26aPr</t>
    </r>
  </si>
  <si>
    <t>M2_MyM_14a_4</t>
  </si>
  <si>
    <t>https://drive.google.com/file/d/1YI0YvUpdJAsSW0KbftP1d611nv1P9lJV/view?usp=share_link</t>
  </si>
  <si>
    <t>Rectángulos de colores</t>
  </si>
  <si>
    <t>Lo dejo para que tú valores: ¿Cambiarías estos colores por otros?
medidas y formato:
1- http://drive.google.com/uc?export=view&amp;id=1jZBaZgJpzZ8anwfVvnRWQH0pF45IMWpT
2- http://drive.google.com/uc?export=view&amp;id=1FPYFcaTV8-nL81JXYnGwe-fFvFvokknB
3- http://drive.google.com/uc?export=view&amp;id=1tLMLG9LDaRASx5wSqCoF-kmDLQGLqnNj</t>
  </si>
  <si>
    <t>M2_MyM_14a_5</t>
  </si>
  <si>
    <t>Quitar borde y como PNG</t>
  </si>
  <si>
    <t>https://drive.google.com/drive/folders/1R0rF0jYkmKYi8vTdgb1MfefFS1Rf5CQ3?usp=share_link</t>
  </si>
  <si>
    <t>Rectángulo dividido en cuadrados</t>
  </si>
  <si>
    <t>Un rectángulo dividido en cuadrados iguales. El contorno del rectángulo tiene una línea negra un poco gruesa, las divisiones de los cuadrados son finas y más claras. Todos los cuadrados y los 3 rectángulos del mismo color.
5 filas.
4 columnas.</t>
  </si>
  <si>
    <t>M2_G_8a_1</t>
  </si>
  <si>
    <t>https://drive.google.com/file/d/1YZwxSqkrX4v6wYn4vJwZVg5jP9O0rjHr/view?usp=share_link</t>
  </si>
  <si>
    <t>Un rectángulo dividido en cuadrados iguales. El contorno del rectángulo tiene una línea negra un poco gruesa, las divisiones de los cuadrados son finas y más claras. Todos los cuadrados y los 3 rectángulos del mismo color.
3 filas.
4 columnas.</t>
  </si>
  <si>
    <t>M2_G_8a_2</t>
  </si>
  <si>
    <t>https://drive.google.com/file/d/1mnw-6B7A528tma1ezLJuZPPou3PHwBZx/view?usp=share_link</t>
  </si>
  <si>
    <t>Un rectángulo dividido en cuadrados iguales. El contorno del rectángulo tiene una línea negra un poco gruesa, las divisiones de los cuadrados son finas y más claras. Todos los cuadrados y los 3 rectángulos del mismo color.
2 filas.
4 columnas.</t>
  </si>
  <si>
    <t>M2_G_8a_3</t>
  </si>
  <si>
    <t>https://drive.google.com/file/d/1aT5R9_myfpgnoJasEwW7aYc8JPkVtdRq/view?usp=share_link</t>
  </si>
  <si>
    <t>Puntos para diagrama de puntos</t>
  </si>
  <si>
    <t>Tres puntos sobre fondo transparente, de 3 colores diferentes. Los que más te cuadren.
Formato: png con fondo transparente
Lienzo: 42x42 px
Punto: 16x16 px</t>
  </si>
  <si>
    <t>M2_EyP_6b_1
M2_EyP_6b_2
M2_EyP_6b_3</t>
  </si>
  <si>
    <t>https://drive.google.com/drive/folders/1lj-L7rcpjWQ6lPfDOmGHI1HR-Ad9Gbrw?usp=share_link</t>
  </si>
  <si>
    <t>ejemplo de suma en recta numérica</t>
  </si>
  <si>
    <t>Algo como M1_NyO_46a_1, pero desde el 25 hasta el 32 con 7 saltitos.</t>
  </si>
  <si>
    <t>M2_NyO_23a_1</t>
  </si>
  <si>
    <t>https://drive.google.com/file/d/1bflO5eowqNm6KuqJrBcQxVcRLd-BPxnU/view?usp=share_link</t>
  </si>
  <si>
    <t>ejemplo de resta en recta numérica</t>
  </si>
  <si>
    <t>Algo como M1_NyO_47a_1, pero desde el 32 y dando 7 saltitos hasta el 25</t>
  </si>
  <si>
    <t>M2_NyO_29a_1</t>
  </si>
  <si>
    <t>https://drive.google.com/file/d/1kb5OHhk9xnsehbKXUKxRqGRDuTDtm3p2/view?usp=share_link</t>
  </si>
  <si>
    <t>Objetos con reglas</t>
  </si>
  <si>
    <t>Similar a M1_MyM_15a. Un tenedor horizontal, debajo una regla, se ve que mide 13 cm.</t>
  </si>
  <si>
    <t>M2_MyM_13a_1</t>
  </si>
  <si>
    <t>https://drive.google.com/file/d/1SxQLrOaUrVI9z8418vJhbsSp7P-6bS_V/view?usp=share_link</t>
  </si>
  <si>
    <t>Un bolígrafo horizontal, debajo una regla, se ve que mide 15 cm.</t>
  </si>
  <si>
    <t>M2_MyM_13a_2</t>
  </si>
  <si>
    <t>https://drive.google.com/file/d/1SDhTdsm9rpJkBr8rjVjFBGJ9kUTAQDYV/view?usp=share_link</t>
  </si>
  <si>
    <t>Un bolígrafo horizontal, debajo una regla, se ve que mide 6 pulgadas.</t>
  </si>
  <si>
    <t>M2_MyM_13a_3</t>
  </si>
  <si>
    <t>https://drive.google.com/file/d/14zI91Xjzkq0ASVz4vUx0uCF5j-ObAozQ/view?usp=share_link</t>
  </si>
  <si>
    <t>Unas gafas horizontales, debajo una regla, se ve que miden 14 cm.</t>
  </si>
  <si>
    <t>M2_MyM_13a_4</t>
  </si>
  <si>
    <t>https://drive.google.com/file/d/1Clyp7w-8-rWckCn8R22v9NIFHhfpaghs/view?usp=share_link</t>
  </si>
  <si>
    <t>Un lagarto horizontal, debajo una regla, se ve que mide 18 cm.</t>
  </si>
  <si>
    <t>M2_MyM_13a_5</t>
  </si>
  <si>
    <t>https://drive.google.com/file/d/1kQGOYA8Xbw175FwV72hDQerCxw59Jd6s/view?usp=share_link</t>
  </si>
  <si>
    <t>Un lagarto horizontal, debajo una regla, se ve que mide 7 pulgadas.</t>
  </si>
  <si>
    <t>M2_MyM_13a_6</t>
  </si>
  <si>
    <t>https://drive.google.com/file/d/1NJLwF0zsJQC1NT_dSJ7J1Wwr5XTC3QMH/view?usp=share_link</t>
  </si>
  <si>
    <t>Balón de fútbol</t>
  </si>
  <si>
    <t>Con calidad de icono, se va a ver a ver con tamaño de 42x42 px</t>
  </si>
  <si>
    <t>M2_EyP_3a_1</t>
  </si>
  <si>
    <t>https://drive.google.com/file/d/1w-_DTR_5-bWRHte27QhPUqqqmmJjV0B7/view?usp=share_link</t>
  </si>
  <si>
    <t>Pelota de baloncesto</t>
  </si>
  <si>
    <t>M2_EyP_3a_2</t>
  </si>
  <si>
    <t>https://drive.google.com/file/d/1ei9X6f-Ypuuzvugrpif83c14Z6ZFb3-R/view?usp=share_link</t>
  </si>
  <si>
    <t>M2_EyP_3a_3</t>
  </si>
  <si>
    <t>https://drive.google.com/file/d/1wv1_AgtvcqN5z-IuCumiGMjtOmIArWif/view?usp=share_link</t>
  </si>
  <si>
    <t>Pelota de ping pong</t>
  </si>
  <si>
    <t>M2_EyP_3a_4</t>
  </si>
  <si>
    <r>
      <rPr>
        <rFont val="Calibri"/>
        <sz val="12.0"/>
      </rPr>
      <t xml:space="preserve">Me encantan todas. El único problema que le veo a esta es que es demasiado clara y se confunde demasiado con el fondo blanco. Por mí, no te preocupes si le pones algún color poco real.
</t>
    </r>
    <r>
      <rPr>
        <rFont val="Calibri"/>
        <color rgb="FF1155CC"/>
        <sz val="12.0"/>
        <u/>
      </rPr>
      <t>https://drive.google.com/file/d/1OAhujH_RCC2_fB9F9M4XBJPaNMDjKaaC/view?usp=share_link</t>
    </r>
  </si>
  <si>
    <t>https://drive.google.com/file/d/1qpYQF4vvUUI3CAT8ngDnRCBheFxDtlnh/view?usp=share_link</t>
  </si>
  <si>
    <t>Mancha de azul</t>
  </si>
  <si>
    <t>M2_EyP_3a_5</t>
  </si>
  <si>
    <t>https://drive.google.com/file/d/1Zjdgl-kdjodfHR6gBqJ7jY9Fk0SjVwus/view?usp=share_link</t>
  </si>
  <si>
    <t>Mancha de rojo</t>
  </si>
  <si>
    <t>M2_EyP_3a_6</t>
  </si>
  <si>
    <t>https://drive.google.com/file/d/1CCfb3es9JAhmarvI49dbuHJ_FgKA_MAL/view?usp=share_link</t>
  </si>
  <si>
    <t>Mancha de amarillo</t>
  </si>
  <si>
    <t>M2_EyP_3a_7</t>
  </si>
  <si>
    <t>https://drive.google.com/file/d/15F1STRLKbbrgrUVu_x3TtVh81GxLN-NJ/view?usp=share_link</t>
  </si>
  <si>
    <t>Mancha de verde</t>
  </si>
  <si>
    <t>M2_EyP_3a_8</t>
  </si>
  <si>
    <t>https://drive.google.com/file/d/1KFJ__vGnFIFJ39jmV_UtJzYRc_HqzC1J/view?usp=share_link</t>
  </si>
  <si>
    <t>Una manzana</t>
  </si>
  <si>
    <r>
      <rPr>
        <rFont val="Calibri"/>
        <sz val="12.0"/>
      </rPr>
      <t xml:space="preserve">Se verá a un tamaño de 70px de ancho y 54px de alto.
En mi cabeza, creo que lo suyo es que se parezca a las otra imágenes que estarán en la misma actividad, pero como decidas tú:
</t>
    </r>
    <r>
      <rPr>
        <rFont val="Calibri"/>
        <color rgb="FF1155CC"/>
        <sz val="12.0"/>
        <u/>
      </rPr>
      <t>https://lemonade-assets.oneclick.es/fruits/fresa-1.png</t>
    </r>
    <r>
      <rPr>
        <rFont val="Calibri"/>
        <sz val="12.0"/>
      </rPr>
      <t xml:space="preserve"> 
</t>
    </r>
    <r>
      <rPr>
        <rFont val="Calibri"/>
        <color rgb="FF1155CC"/>
        <sz val="12.0"/>
        <u/>
      </rPr>
      <t>https://lemonade-assets.oneclick.es/fruits/limon-1.png</t>
    </r>
    <r>
      <rPr>
        <rFont val="Calibri"/>
        <sz val="12.0"/>
      </rPr>
      <t xml:space="preserve">
</t>
    </r>
    <r>
      <rPr>
        <rFont val="Calibri"/>
        <color rgb="FF1155CC"/>
        <sz val="12.0"/>
        <u/>
      </rPr>
      <t>https://lemonade-assets.oneclick.es/fruits/aguacate.png</t>
    </r>
  </si>
  <si>
    <t>M2_EyP_2a_1</t>
  </si>
  <si>
    <t>https://drive.google.com/file/d/1PA2AvDKh60DpYb3fu3OaTe4RbDKY3KjZ/view?usp=share_link</t>
  </si>
  <si>
    <t>Cobaya blanca</t>
  </si>
  <si>
    <t>Creo que saldrá como máximo con un ancho y alto de 70px. Decide la altura necesaria, que no quede mucho espacio vacío arriba y abajo en el liezo. Es decir, que la imagen quede bastante cerca del borde.</t>
  </si>
  <si>
    <t>M2_EyP_2a_2</t>
  </si>
  <si>
    <t>https://drive.google.com/file/d/1LzDZEB8X-Q71CpRMBpXF-q2R-D3T1LfR/view?usp=share_link</t>
  </si>
  <si>
    <t>Cobaya negra</t>
  </si>
  <si>
    <t>M2_EyP_2a_3</t>
  </si>
  <si>
    <t>https://drive.google.com/file/d/1WfNbFTOwkajLHFLYR_hC5w1TstWGB8P4/view?usp=share_link</t>
  </si>
  <si>
    <t>Cobaya marrón</t>
  </si>
  <si>
    <t>M2_EyP_2a_4</t>
  </si>
  <si>
    <t>https://drive.google.com/file/d/1_vydKfc8jmaFUfgR2c49KspmR-gIH8Vc/view?usp=share_link</t>
  </si>
  <si>
    <t>Cobaya gris</t>
  </si>
  <si>
    <t>M2_EyP_2a_5</t>
  </si>
  <si>
    <t>https://drive.google.com/file/d/199DDnEyOA_YYf_2ezDilv8aF7oOyqFtV/view?usp=share_link</t>
  </si>
  <si>
    <t>Coche</t>
  </si>
  <si>
    <t>M2_EyP_2a_6</t>
  </si>
  <si>
    <t>https://drive.google.com/file/d/18KtN3G1HXHwvrP8O-RgJWl-Sag4oK075/view?usp=share_link</t>
  </si>
  <si>
    <t>Moto</t>
  </si>
  <si>
    <t>M2_EyP_2a_7</t>
  </si>
  <si>
    <t>https://drive.google.com/file/d/1qQc9Ya8UI_Mi0CLmf6XESBVV1nfvogcN/view?usp=share_link</t>
  </si>
  <si>
    <t>Bicicleta</t>
  </si>
  <si>
    <t>M2_EyP_2a_8</t>
  </si>
  <si>
    <t>https://drive.google.com/file/d/1ttgAK_3grmQEf8xSfrVRl22Z-w4XIfuv/view?usp=share_link</t>
  </si>
  <si>
    <t>Patinete</t>
  </si>
  <si>
    <t>M2_EyP_2a_9</t>
  </si>
  <si>
    <t>https://drive.google.com/file/d/1BBDCMcGDhY3ojXHF93DC1UMaUe4BfATU/view?usp=share_link</t>
  </si>
  <si>
    <t>Matemáticas</t>
  </si>
  <si>
    <t>Pendiente de revisión</t>
  </si>
  <si>
    <t>Ortografía+cast</t>
  </si>
  <si>
    <t>JSON con imagen</t>
  </si>
  <si>
    <t>Problema técnico</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</si>
  <si>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</si>
  <si>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</si>
  <si>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</si>
  <si>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</si>
  <si>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</si>
  <si>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</si>
  <si>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</si>
  <si>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</si>
  <si>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</si>
  <si>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</si>
  <si>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</si>
  <si>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Se puede dibujar la imagen.</t>
  </si>
  <si>
    <t>Pendiente de revisar</t>
  </si>
  <si>
    <t>Autor</t>
  </si>
  <si>
    <t>Se puede revisar la imagen para recibir OK o comentarios.</t>
  </si>
  <si>
    <t>Se puede corregir la imagen a partir de los comentarios.</t>
  </si>
  <si>
    <t>Imagen terminada.</t>
  </si>
  <si>
    <t>\"type\": \"bar\"</t>
  </si>
  <si>
    <t>Gráfico de barras</t>
  </si>
  <si>
    <t>\"type\": \"line\"</t>
  </si>
  <si>
    <t>Curva de frecuencias</t>
  </si>
  <si>
    <t>\"type\": \"pie\"</t>
  </si>
  <si>
    <t>Gráfico de sectores</t>
  </si>
  <si>
    <t>Choice matrix – inline</t>
  </si>
  <si>
    <t>clock</t>
  </si>
  <si>
    <t>Cloze with drag &amp; drop</t>
  </si>
  <si>
    <t>Cloze with drop down</t>
  </si>
  <si>
    <t>Drop down</t>
  </si>
  <si>
    <t>counting</t>
  </si>
  <si>
    <t>Counting</t>
  </si>
  <si>
    <t>equivLiteral</t>
  </si>
  <si>
    <t>Cloze math (Literal)</t>
  </si>
  <si>
    <t>equivSymbolic</t>
  </si>
  <si>
    <t>Cloze math (Symbolic)</t>
  </si>
  <si>
    <t>labelImage</t>
  </si>
  <si>
    <t>Match list</t>
  </si>
  <si>
    <t>Multiple choice – multiple response</t>
  </si>
  <si>
    <t>Multiple choice</t>
  </si>
  <si>
    <t>Multiple choice – standard</t>
  </si>
  <si>
    <t>numberline</t>
  </si>
  <si>
    <t>Numberline</t>
  </si>
  <si>
    <t>orderNumbers</t>
  </si>
  <si>
    <t>Order List</t>
  </si>
  <si>
    <t>pathway</t>
  </si>
  <si>
    <t>pictograph</t>
  </si>
  <si>
    <t>valor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</si>
</sst>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
    <numFmt numFmtId="166" formatCode="#,##0.00 %"/>
  </numFmts>
  <fonts count="44">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Calibri"/>
    </font>
    <font>
      <sz val="12.0"/>
      <color rgb="FF0000FF"/>
      <name val="Calibri"/>
    </font>
    <font>
      <u/>
      <sz val="12.0"/>
      <color rgb="FF1155CC"/>
      <name val="Calibri"/>
    </font>
    <font>
      <u/>
      <sz val="12.0"/>
      <color rgb="FF0000FF"/>
      <name val="Calibri"/>
    </font>
    <font>
      <u/>
      <sz val="12.0"/>
      <color rgb="FF0000FF"/>
      <name val="Calibri"/>
    </font>
    <font>
      <u/>
      <sz val="12.0"/>
      <color rgb="FF0000FF"/>
      <name val="Calibri"/>
    </font>
    <font>
      <sz val="12.0"/>
      <color rgb="FF202124"/>
      <name val="Calibri"/>
    </font>
    <font>
      <u/>
      <sz val="12.0"/>
      <color rgb="FF0000FF"/>
      <name val="Calibri"/>
    </font>
    <font>
      <sz val="12.0"/>
      <color rgb="FFEA4335"/>
      <name val="Calibri"/>
    </font>
    <font>
      <color theme="1"/>
      <name val="Arial"/>
    </font>
    <font>
      <u/>
      <sz val="12.0"/>
      <color rgb="FF0000FF"/>
      <name val="Calibri"/>
    </font>
    <font>
      <u/>
      <sz val="12.0"/>
      <color rgb="FF0000FF"/>
      <name val="Calibri"/>
    </font>
    <font>
      <u/>
      <sz val="12.0"/>
      <color rgb="FF0000FF"/>
      <name val="Calibri"/>
    </font>
    <font>
      <sz val="12.0"/>
      <color rgb="FF000000"/>
      <name val="Docs-Calibri"/>
    </font>
    <font>
      <u/>
      <sz val="12.0"/>
      <color rgb="FF1155CC"/>
      <name val="Calibri"/>
    </font>
    <font>
      <u/>
      <sz val="12.0"/>
      <color rgb="FF1155CC"/>
      <name val="Calibri"/>
    </font>
    <font>
      <u/>
      <color rgb="FF0000FF"/>
    </font>
    <font>
      <u/>
      <sz val="12.0"/>
      <color theme="1"/>
      <name val="Calibri"/>
    </font>
    <font>
      <u/>
      <sz val="12.0"/>
      <color rgb="FF000000"/>
      <name val="Calibri"/>
    </font>
    <font>
      <u/>
      <sz val="12.0"/>
      <color rgb="FF0000FF"/>
      <name val="Calibri"/>
    </font>
    <font>
      <u/>
      <sz val="12.0"/>
      <color rgb="FF1155CC"/>
      <name val="Calibri"/>
    </font>
    <font>
      <u/>
      <sz val="12.0"/>
      <color rgb="FF0000FF"/>
      <name val="Calibri"/>
    </font>
    <font>
      <u/>
      <sz val="12.0"/>
      <color rgb="FF0000FF"/>
      <name val="Calibri"/>
    </font>
    <font>
      <u/>
      <sz val="12.0"/>
      <color rgb="FF000000"/>
      <name val="Calibri"/>
    </font>
    <font>
      <u/>
      <sz val="12.0"/>
      <color rgb="FF0000FF"/>
      <name val="Calibri"/>
    </font>
    <font>
      <u/>
      <sz val="12.0"/>
      <color rgb="FF0000FF"/>
      <name val="Calibri"/>
    </font>
    <font>
      <u/>
      <sz val="12.0"/>
      <color rgb="FF0000FF"/>
      <name val="Calibri"/>
    </font>
    <font>
      <u/>
      <sz val="12.0"/>
      <color rgb="FF0000FF"/>
      <name val="Calibri"/>
    </font>
    <font>
      <u/>
      <sz val="12.0"/>
      <color rgb="FF0000FF"/>
      <name val="Calibri"/>
    </font>
    <font>
      <u/>
      <sz val="12.0"/>
      <color rgb="FF1155CC"/>
      <name val="Calibri"/>
    </font>
    <font>
      <b/>
      <sz val="14.0"/>
      <color theme="1"/>
      <name val="Calibri"/>
    </font>
    <font/>
    <font>
      <b/>
      <sz val="14.0"/>
      <color rgb="FFFFFFFF"/>
      <name val="Calibri"/>
    </font>
    <font>
      <sz val="14.0"/>
      <color theme="1"/>
      <name val="Calibri"/>
    </font>
    <font>
      <b/>
      <sz val="12.0"/>
      <color rgb="FFFFFFFF"/>
      <name val="Arial"/>
    </font>
    <font>
      <sz val="12.0"/>
      <color theme="1"/>
      <name val="Arial"/>
    </font>
    <font>
      <color theme="1"/>
      <name val="Arial"/>
      <scheme val="minor"/>
    </font>
    <font>
      <b/>
      <color theme="1"/>
      <name val="Arial"/>
    </font>
    <font>
      <b/>
      <color theme="1"/>
      <name val="Arial"/>
      <scheme val="minor"/>
    </font>
  </fonts>
  <fills count="19">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C9DAF8"/>
        <bgColor rgb="FFC9DAF8"/>
      </patternFill>
    </fill>
    <fill>
      <patternFill patternType="solid">
        <fgColor rgb="FFA4C2F4"/>
        <bgColor rgb="FFA4C2F4"/>
      </patternFill>
    </fill>
    <fill>
      <patternFill patternType="solid">
        <fgColor rgb="FFFFFFFF"/>
        <bgColor rgb="FFFFFFFF"/>
      </patternFill>
    </fill>
    <fill>
      <patternFill patternType="solid">
        <fgColor theme="0"/>
        <bgColor theme="0"/>
      </patternFill>
    </fill>
    <fill>
      <patternFill patternType="solid">
        <fgColor rgb="FFD9EAD3"/>
        <bgColor rgb="FFD9EAD3"/>
      </patternFill>
    </fill>
    <fill>
      <patternFill patternType="solid">
        <fgColor rgb="FFF4CCCC"/>
        <bgColor rgb="FFF4CCCC"/>
      </patternFill>
    </fill>
    <fill>
      <patternFill patternType="solid">
        <fgColor rgb="FFFFE599"/>
        <bgColor rgb="FFFFE599"/>
      </patternFill>
    </fill>
    <fill>
      <patternFill patternType="solid">
        <fgColor rgb="FFFFF2CC"/>
        <bgColor rgb="FFFFF2CC"/>
      </patternFill>
    </fill>
    <fill>
      <patternFill patternType="solid">
        <fgColor rgb="FFB7E1CD"/>
        <bgColor rgb="FFB7E1CD"/>
      </patternFill>
    </fill>
    <fill>
      <patternFill patternType="solid">
        <fgColor rgb="FFCFE2F3"/>
        <bgColor rgb="FFCFE2F3"/>
      </patternFill>
    </fill>
    <fill>
      <patternFill patternType="solid">
        <fgColor rgb="FF1155CC"/>
        <bgColor rgb="FF1155CC"/>
      </patternFill>
    </fill>
    <fill>
      <patternFill patternType="solid">
        <fgColor rgb="FF3C78D8"/>
        <bgColor rgb="FF3C78D8"/>
      </patternFill>
    </fill>
    <fill>
      <patternFill patternType="solid">
        <fgColor rgb="FFF9CB9C"/>
        <bgColor rgb="FFF9CB9C"/>
      </patternFill>
    </fill>
    <fill>
      <patternFill patternType="solid">
        <fgColor rgb="FFDD7E6B"/>
        <bgColor rgb="FFDD7E6B"/>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2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horizontal="center" readingOrder="0"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readingOrder="0" shrinkToFit="0" vertical="bottom" wrapText="1"/>
    </xf>
    <xf borderId="0" fillId="0" fontId="5" numFmtId="0" xfId="0" applyAlignment="1" applyFont="1">
      <alignment horizontal="center" readingOrder="0" shrinkToFit="0" vertical="center" wrapText="1"/>
    </xf>
    <xf borderId="0" fillId="0" fontId="3" numFmtId="0" xfId="0" applyAlignment="1" applyFont="1">
      <alignment shrinkToFit="0" vertical="bottom" wrapText="1"/>
    </xf>
    <xf borderId="0" fillId="0" fontId="3" numFmtId="0" xfId="0" applyAlignment="1" applyFont="1">
      <alignment readingOrder="0" shrinkToFit="0" wrapText="1"/>
    </xf>
    <xf borderId="0" fillId="0" fontId="5" numFmtId="0" xfId="0" applyAlignment="1" applyFont="1">
      <alignment readingOrder="0" shrinkToFit="0" vertical="bottom" wrapText="1"/>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shrinkToFit="0" vertical="center" wrapText="1"/>
    </xf>
    <xf borderId="0" fillId="0" fontId="5" numFmtId="0" xfId="0" applyAlignment="1" applyFont="1">
      <alignment readingOrder="0" shrinkToFit="0" vertical="bottom" wrapText="1"/>
    </xf>
    <xf borderId="0" fillId="0" fontId="3" numFmtId="0" xfId="0" applyAlignment="1" applyFont="1">
      <alignment horizontal="center" shrinkToFit="0" vertical="center" wrapText="1"/>
    </xf>
    <xf borderId="0" fillId="5" fontId="3" numFmtId="0" xfId="0" applyAlignment="1" applyFill="1" applyFont="1">
      <alignment horizontal="center" shrinkToFit="0" vertical="center" wrapText="1"/>
    </xf>
    <xf borderId="0" fillId="6" fontId="3" numFmtId="0" xfId="0" applyAlignment="1" applyFill="1" applyFont="1">
      <alignment horizontal="center" shrinkToFit="0" vertical="center" wrapText="1"/>
    </xf>
    <xf borderId="0" fillId="7" fontId="3" numFmtId="0" xfId="0" applyAlignment="1" applyFill="1" applyFont="1">
      <alignment shrinkToFit="0" vertical="center" wrapText="1"/>
    </xf>
    <xf borderId="0" fillId="7" fontId="3" numFmtId="0" xfId="0" applyAlignment="1" applyFont="1">
      <alignment horizontal="center" shrinkToFit="0" vertical="center" wrapText="1"/>
    </xf>
    <xf borderId="0" fillId="7" fontId="3" numFmtId="0" xfId="0" applyAlignment="1" applyFont="1">
      <alignment readingOrder="0" shrinkToFit="0" vertical="center" wrapText="1"/>
    </xf>
    <xf borderId="0" fillId="0" fontId="3" numFmtId="11" xfId="0" applyAlignment="1" applyFont="1" applyNumberFormat="1">
      <alignment shrinkToFit="0" vertical="center" wrapText="1"/>
    </xf>
    <xf borderId="0" fillId="0" fontId="5" numFmtId="0" xfId="0" applyAlignment="1" applyFont="1">
      <alignment shrinkToFit="0" vertical="center" wrapText="1"/>
    </xf>
    <xf borderId="0" fillId="7" fontId="3" numFmtId="0" xfId="0" applyAlignment="1" applyFont="1">
      <alignment horizontal="center" shrinkToFit="0" vertical="center" wrapText="1"/>
    </xf>
    <xf borderId="0" fillId="8" fontId="3" numFmtId="0" xfId="0" applyAlignment="1" applyFill="1" applyFont="1">
      <alignment readingOrder="0" shrinkToFit="0" vertical="center" wrapText="1"/>
    </xf>
    <xf borderId="0" fillId="7" fontId="3" numFmtId="0" xfId="0" applyAlignment="1" applyFont="1">
      <alignment shrinkToFit="0" vertical="center" wrapText="1"/>
    </xf>
    <xf borderId="0" fillId="7" fontId="3"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7" fontId="5"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6" numFmtId="0" xfId="0" applyAlignment="1" applyFont="1">
      <alignment readingOrder="0" shrinkToFit="0" vertical="center" wrapText="1"/>
    </xf>
    <xf borderId="0" fillId="9" fontId="3" numFmtId="0" xfId="0" applyAlignment="1" applyFill="1" applyFont="1">
      <alignment readingOrder="0" shrinkToFit="0" vertical="bottom" wrapText="1"/>
    </xf>
    <xf borderId="0" fillId="0" fontId="3" numFmtId="0" xfId="0" applyAlignment="1" applyFont="1">
      <alignment vertical="center"/>
    </xf>
    <xf borderId="0" fillId="0" fontId="3" numFmtId="0" xfId="0" applyAlignment="1" applyFont="1">
      <alignment horizontal="left" readingOrder="0" shrinkToFit="0" vertical="center" wrapText="1"/>
    </xf>
    <xf borderId="0" fillId="10" fontId="3" numFmtId="0" xfId="0" applyAlignment="1" applyFill="1" applyFont="1">
      <alignment shrinkToFit="0" vertical="center" wrapText="1"/>
    </xf>
    <xf borderId="0" fillId="0" fontId="1" numFmtId="0" xfId="0" applyAlignment="1" applyFont="1">
      <alignment horizontal="left" shrinkToFit="0" vertical="center" wrapText="1"/>
    </xf>
    <xf borderId="0" fillId="9" fontId="3" numFmtId="0" xfId="0" applyAlignment="1" applyFont="1">
      <alignment readingOrder="0" shrinkToFit="0" vertical="bottom" wrapText="1"/>
    </xf>
    <xf borderId="0" fillId="0" fontId="3" numFmtId="0" xfId="0" applyAlignment="1" applyFont="1">
      <alignment readingOrder="0" shrinkToFit="0" vertical="center" wrapText="1"/>
    </xf>
    <xf borderId="0" fillId="0" fontId="3" numFmtId="164" xfId="0" applyAlignment="1" applyFont="1" applyNumberFormat="1">
      <alignment horizontal="center" shrinkToFit="0" vertical="center" wrapText="1"/>
    </xf>
    <xf borderId="0" fillId="0" fontId="1" numFmtId="0" xfId="0" applyAlignment="1" applyFont="1">
      <alignment horizontal="left" shrinkToFit="0" vertical="center" wrapText="1"/>
    </xf>
    <xf borderId="0" fillId="9" fontId="5" numFmtId="0" xfId="0" applyAlignment="1" applyFont="1">
      <alignment readingOrder="0" shrinkToFit="0" vertical="bottom" wrapText="1"/>
    </xf>
    <xf borderId="0" fillId="0" fontId="7" numFmtId="0" xfId="0" applyAlignment="1" applyFont="1">
      <alignment shrinkToFit="0" vertical="center" wrapText="1"/>
    </xf>
    <xf borderId="0" fillId="0" fontId="3" numFmtId="0" xfId="0" applyAlignment="1" applyFont="1">
      <alignment readingOrder="0" shrinkToFit="0" vertical="bottom" wrapText="1"/>
    </xf>
    <xf borderId="0" fillId="0" fontId="8" numFmtId="0" xfId="0" applyAlignment="1" applyFont="1">
      <alignment readingOrder="0" shrinkToFit="0" vertical="bottom" wrapText="1"/>
    </xf>
    <xf borderId="0" fillId="0" fontId="9" numFmtId="0" xfId="0" applyAlignment="1" applyFont="1">
      <alignment readingOrder="0" shrinkToFit="0" vertical="center" wrapText="1"/>
    </xf>
    <xf borderId="0" fillId="10" fontId="3" numFmtId="0" xfId="0" applyAlignment="1" applyFont="1">
      <alignment shrinkToFit="0" vertical="bottom" wrapText="1"/>
    </xf>
    <xf borderId="0" fillId="10" fontId="10" numFmtId="0" xfId="0" applyAlignment="1" applyFont="1">
      <alignment readingOrder="0" shrinkToFit="0" vertical="bottom" wrapText="1"/>
    </xf>
    <xf borderId="0" fillId="10" fontId="3" numFmtId="0" xfId="0" applyAlignment="1" applyFont="1">
      <alignment readingOrder="0" shrinkToFit="0" vertical="bottom" wrapText="1"/>
    </xf>
    <xf borderId="0" fillId="5" fontId="3" numFmtId="0" xfId="0" applyAlignment="1" applyFont="1">
      <alignment horizontal="center" shrinkToFit="0" vertical="center" wrapText="1"/>
    </xf>
    <xf borderId="0" fillId="0" fontId="5" numFmtId="0" xfId="0" applyAlignment="1" applyFont="1">
      <alignment readingOrder="0" shrinkToFit="0" vertical="center" wrapText="1"/>
    </xf>
    <xf borderId="0" fillId="6" fontId="3" numFmtId="0" xfId="0" applyAlignment="1" applyFont="1">
      <alignment horizontal="center" shrinkToFit="0" vertical="center" wrapText="1"/>
    </xf>
    <xf borderId="0" fillId="7" fontId="5" numFmtId="0" xfId="0" applyAlignment="1" applyFont="1">
      <alignment horizontal="center" readingOrder="0" shrinkToFit="0" vertical="center" wrapText="1"/>
    </xf>
    <xf borderId="0" fillId="0" fontId="11" numFmtId="0" xfId="0" applyAlignment="1" applyFont="1">
      <alignment readingOrder="0" shrinkToFit="0" vertical="center" wrapText="1"/>
    </xf>
    <xf borderId="0" fillId="0" fontId="11" numFmtId="0" xfId="0" applyAlignment="1" applyFont="1">
      <alignment shrinkToFit="0" vertical="center" wrapText="1"/>
    </xf>
    <xf borderId="0" fillId="0" fontId="3" numFmtId="11" xfId="0" applyAlignment="1" applyFont="1" applyNumberFormat="1">
      <alignment readingOrder="0" shrinkToFit="0" vertical="center" wrapText="1"/>
    </xf>
    <xf borderId="0" fillId="0" fontId="3" numFmtId="0" xfId="0" applyFont="1"/>
    <xf borderId="0" fillId="0" fontId="3" numFmtId="0" xfId="0" applyAlignment="1" applyFont="1">
      <alignment readingOrder="0" shrinkToFit="0" vertical="center" wrapText="1"/>
    </xf>
    <xf borderId="0" fillId="11" fontId="11" numFmtId="0" xfId="0" applyAlignment="1" applyFill="1" applyFont="1">
      <alignment horizontal="center" readingOrder="0" shrinkToFit="0" vertical="center" wrapText="1"/>
    </xf>
    <xf borderId="0" fillId="0" fontId="12" numFmtId="0" xfId="0" applyAlignment="1" applyFont="1">
      <alignment horizontal="left" readingOrder="0" shrinkToFit="0" vertical="center" wrapText="1"/>
    </xf>
    <xf borderId="0" fillId="7" fontId="3" numFmtId="0" xfId="0" applyAlignment="1" applyFont="1">
      <alignment readingOrder="0" shrinkToFit="0" vertical="center" wrapText="1"/>
    </xf>
    <xf borderId="0" fillId="0" fontId="1" numFmtId="0" xfId="0" applyAlignment="1" applyFont="1">
      <alignment shrinkToFit="0" vertical="center" wrapText="1"/>
    </xf>
    <xf borderId="0" fillId="0" fontId="5" numFmtId="0" xfId="0" applyAlignment="1" applyFont="1">
      <alignment horizontal="left" readingOrder="0" shrinkToFit="0" vertical="center" wrapText="1"/>
    </xf>
    <xf borderId="0" fillId="0" fontId="13" numFmtId="0" xfId="0" applyAlignment="1" applyFont="1">
      <alignment horizontal="center" shrinkToFit="0" vertical="center" wrapText="1"/>
    </xf>
    <xf borderId="0" fillId="0" fontId="14" numFmtId="0" xfId="0" applyAlignment="1" applyFont="1">
      <alignment vertical="center"/>
    </xf>
    <xf borderId="0" fillId="2" fontId="1" numFmtId="0" xfId="0" applyAlignment="1" applyFont="1">
      <alignment horizontal="center" shrinkToFit="0" vertical="center" wrapText="1"/>
    </xf>
    <xf borderId="1" fillId="2"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3" fillId="4" fontId="1" numFmtId="0" xfId="0" applyAlignment="1" applyBorder="1" applyFont="1">
      <alignment horizontal="center" shrinkToFit="0" vertical="center" wrapText="1"/>
    </xf>
    <xf borderId="0" fillId="12"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0" fontId="3" numFmtId="0" xfId="0" applyAlignment="1" applyFont="1">
      <alignment horizontal="center" shrinkToFit="0" vertical="center" wrapText="1"/>
    </xf>
    <xf borderId="0" fillId="13" fontId="3" numFmtId="0" xfId="0" applyAlignment="1" applyFill="1" applyFont="1">
      <alignment horizontal="center" shrinkToFit="0" vertical="center" wrapText="1"/>
    </xf>
    <xf borderId="1" fillId="0" fontId="3" numFmtId="0" xfId="0" applyAlignment="1" applyBorder="1" applyFont="1">
      <alignment readingOrder="0" shrinkToFit="0" vertical="center" wrapText="1"/>
    </xf>
    <xf borderId="3" fillId="0" fontId="3" numFmtId="0" xfId="0" applyAlignment="1" applyBorder="1" applyFont="1">
      <alignment horizontal="center" readingOrder="0" shrinkToFit="0" vertical="center" wrapText="1"/>
    </xf>
    <xf borderId="3" fillId="0" fontId="15"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0" fillId="7" fontId="5" numFmtId="0" xfId="0" applyAlignment="1" applyFont="1">
      <alignment horizontal="left" readingOrder="0"/>
    </xf>
    <xf borderId="0" fillId="0" fontId="16" numFmtId="0" xfId="0" applyAlignment="1" applyFont="1">
      <alignment readingOrder="0" shrinkToFit="0" vertical="center" wrapText="1"/>
    </xf>
    <xf borderId="1" fillId="0" fontId="3" numFmtId="0" xfId="0" applyAlignment="1" applyBorder="1" applyFont="1">
      <alignment readingOrder="0" shrinkToFit="0" vertical="center" wrapText="1"/>
    </xf>
    <xf borderId="3" fillId="0" fontId="17"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0" fillId="7" fontId="18" numFmtId="0" xfId="0" applyAlignment="1" applyFont="1">
      <alignment horizontal="center" readingOrder="0" vertical="center"/>
    </xf>
    <xf borderId="0" fillId="7" fontId="18" numFmtId="0" xfId="0" applyAlignment="1" applyFont="1">
      <alignment horizontal="left" readingOrder="0"/>
    </xf>
    <xf borderId="0" fillId="0" fontId="3" numFmtId="165" xfId="0" applyAlignment="1" applyFont="1" applyNumberFormat="1">
      <alignment horizontal="center" shrinkToFit="0" vertical="center" wrapText="1"/>
    </xf>
    <xf borderId="1" fillId="0" fontId="19" numFmtId="0" xfId="0" applyAlignment="1" applyBorder="1" applyFont="1">
      <alignment readingOrder="0" shrinkToFit="0" vertical="center" wrapText="1"/>
    </xf>
    <xf borderId="0" fillId="7" fontId="5" numFmtId="0" xfId="0" applyAlignment="1" applyFont="1">
      <alignment horizontal="center" readingOrder="0"/>
    </xf>
    <xf borderId="0" fillId="0" fontId="20" numFmtId="0" xfId="0" applyAlignment="1" applyFont="1">
      <alignment readingOrder="0" shrinkToFit="0" vertical="center" wrapText="1"/>
    </xf>
    <xf borderId="0" fillId="7" fontId="5" numFmtId="0" xfId="0" applyAlignment="1" applyFont="1">
      <alignment horizontal="center" readingOrder="0" vertical="center"/>
    </xf>
    <xf borderId="0" fillId="7" fontId="18" numFmtId="0" xfId="0" applyAlignment="1" applyFont="1">
      <alignment horizontal="center" readingOrder="0"/>
    </xf>
    <xf borderId="1" fillId="0"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0" fillId="0" fontId="21"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22" numFmtId="0" xfId="0" applyAlignment="1" applyFont="1">
      <alignment readingOrder="0" shrinkToFit="0" vertical="center" wrapText="1"/>
    </xf>
    <xf borderId="0" fillId="0" fontId="23" numFmtId="0" xfId="0" applyAlignment="1" applyFont="1">
      <alignment readingOrder="0" shrinkToFit="0" vertical="center" wrapText="1"/>
    </xf>
    <xf borderId="0" fillId="7" fontId="24" numFmtId="0" xfId="0" applyAlignment="1" applyFont="1">
      <alignment readingOrder="0" shrinkToFit="0" vertical="center" wrapText="1"/>
    </xf>
    <xf borderId="0" fillId="7" fontId="25" numFmtId="0" xfId="0" applyAlignment="1" applyFont="1">
      <alignment readingOrder="0" shrinkToFit="0" vertical="center" wrapText="1"/>
    </xf>
    <xf borderId="1" fillId="0" fontId="26" numFmtId="0" xfId="0" applyAlignment="1" applyBorder="1" applyFont="1">
      <alignment readingOrder="0" shrinkToFit="0" vertical="center" wrapText="1"/>
    </xf>
    <xf borderId="1" fillId="0" fontId="27"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shrinkToFit="0" vertical="center" wrapText="1"/>
    </xf>
    <xf borderId="0" fillId="7" fontId="28" numFmtId="0" xfId="0" applyAlignment="1" applyFont="1">
      <alignment horizontal="left" readingOrder="0" shrinkToFit="0" vertical="center" wrapText="1"/>
    </xf>
    <xf borderId="0" fillId="7" fontId="5" numFmtId="0" xfId="0" applyAlignment="1" applyFont="1">
      <alignment horizontal="left" readingOrder="0" shrinkToFit="0" vertical="center" wrapText="1"/>
    </xf>
    <xf borderId="3" fillId="0" fontId="3" numFmtId="0" xfId="0" applyAlignment="1" applyBorder="1" applyFont="1">
      <alignment readingOrder="0" shrinkToFit="0" vertical="center" wrapText="1"/>
    </xf>
    <xf borderId="0" fillId="0" fontId="14" numFmtId="0" xfId="0" applyAlignment="1" applyFont="1">
      <alignment shrinkToFit="0" vertical="center" wrapText="1"/>
    </xf>
    <xf borderId="0" fillId="0" fontId="14" numFmtId="0" xfId="0" applyAlignment="1" applyFont="1">
      <alignment shrinkToFit="0" vertical="center" wrapText="1"/>
    </xf>
    <xf borderId="0" fillId="0" fontId="29" numFmtId="0" xfId="0" applyAlignment="1" applyFont="1">
      <alignment readingOrder="0" shrinkToFit="0" vertical="center" wrapText="1"/>
    </xf>
    <xf borderId="0" fillId="0" fontId="5" numFmtId="0" xfId="0" applyAlignment="1" applyFont="1">
      <alignment readingOrder="0" shrinkToFit="0" vertical="center" wrapText="1"/>
    </xf>
    <xf borderId="1" fillId="0" fontId="3" numFmtId="0" xfId="0" applyAlignment="1" applyBorder="1" applyFont="1">
      <alignment readingOrder="0" shrinkToFit="0" wrapText="1"/>
    </xf>
    <xf borderId="0" fillId="0" fontId="5" numFmtId="0" xfId="0" applyAlignment="1" applyFont="1">
      <alignment readingOrder="0" shrinkToFit="0" vertical="center" wrapText="1"/>
    </xf>
    <xf borderId="0" fillId="0" fontId="6" numFmtId="0" xfId="0" applyAlignment="1" applyFont="1">
      <alignment readingOrder="0" shrinkToFit="0" vertical="center" wrapText="1"/>
    </xf>
    <xf borderId="0" fillId="0" fontId="14" numFmtId="0" xfId="0" applyFont="1"/>
    <xf borderId="1" fillId="0" fontId="6" numFmtId="0" xfId="0" applyAlignment="1" applyBorder="1" applyFont="1">
      <alignment readingOrder="0" shrinkToFit="0" wrapText="1"/>
    </xf>
    <xf borderId="1" fillId="0" fontId="3" numFmtId="0" xfId="0" applyAlignment="1" applyBorder="1" applyFont="1">
      <alignment shrinkToFit="0" wrapText="1"/>
    </xf>
    <xf borderId="0" fillId="0" fontId="30" numFmtId="0" xfId="0" applyAlignment="1" applyFont="1">
      <alignment readingOrder="0" shrinkToFit="0" wrapText="1"/>
    </xf>
    <xf borderId="0" fillId="0" fontId="3" numFmtId="0" xfId="0" applyAlignment="1" applyFont="1">
      <alignment shrinkToFit="0" wrapText="1"/>
    </xf>
    <xf borderId="0" fillId="0" fontId="31" numFmtId="0" xfId="0" applyAlignment="1" applyFont="1">
      <alignment readingOrder="0" shrinkToFit="0" wrapText="1"/>
    </xf>
    <xf borderId="1" fillId="0" fontId="5" numFmtId="0" xfId="0" applyAlignment="1" applyBorder="1" applyFont="1">
      <alignment readingOrder="0" shrinkToFit="0" wrapText="1"/>
    </xf>
    <xf borderId="0" fillId="0" fontId="3" numFmtId="0" xfId="0" applyAlignment="1" applyFont="1">
      <alignment vertical="center"/>
    </xf>
    <xf borderId="0" fillId="0" fontId="5" numFmtId="0" xfId="0" applyAlignment="1" applyFont="1">
      <alignment horizontal="center" readingOrder="0" vertical="center"/>
    </xf>
    <xf borderId="0" fillId="0" fontId="3" numFmtId="0" xfId="0" applyAlignment="1" applyFont="1">
      <alignment readingOrder="0" shrinkToFit="0" vertical="center" wrapText="1"/>
    </xf>
    <xf borderId="3" fillId="0" fontId="32" numFmtId="0" xfId="0" applyAlignment="1" applyBorder="1" applyFont="1">
      <alignment readingOrder="0" shrinkToFit="0" wrapText="1"/>
    </xf>
    <xf borderId="0" fillId="0" fontId="6" numFmtId="0" xfId="0" applyAlignment="1" applyFont="1">
      <alignment readingOrder="0" shrinkToFit="0" wrapText="1"/>
    </xf>
    <xf borderId="0" fillId="7" fontId="33" numFmtId="0" xfId="0" applyAlignment="1" applyFont="1">
      <alignment readingOrder="0" shrinkToFit="0" wrapText="1"/>
    </xf>
    <xf borderId="0" fillId="7" fontId="3" numFmtId="0" xfId="0" applyAlignment="1" applyFont="1">
      <alignment readingOrder="0" shrinkToFit="0" wrapText="1"/>
    </xf>
    <xf borderId="0" fillId="0" fontId="3" numFmtId="0" xfId="0" applyAlignment="1" applyFont="1">
      <alignment horizontal="center" shrinkToFit="0" wrapText="1"/>
    </xf>
    <xf borderId="0" fillId="0" fontId="34" numFmtId="0" xfId="0" applyAlignment="1" applyFont="1">
      <alignment readingOrder="0" shrinkToFit="0" wrapText="1"/>
    </xf>
    <xf borderId="4" fillId="14" fontId="35" numFmtId="0" xfId="0" applyAlignment="1" applyBorder="1" applyFill="1" applyFont="1">
      <alignment horizontal="center" vertical="bottom"/>
    </xf>
    <xf borderId="5" fillId="0" fontId="36" numFmtId="0" xfId="0" applyBorder="1" applyFont="1"/>
    <xf borderId="6" fillId="0" fontId="36" numFmtId="0" xfId="0" applyBorder="1" applyFont="1"/>
    <xf borderId="0" fillId="0" fontId="14" numFmtId="0" xfId="0" applyAlignment="1" applyFont="1">
      <alignment vertical="bottom"/>
    </xf>
    <xf borderId="4" fillId="15" fontId="37" numFmtId="164" xfId="0" applyAlignment="1" applyBorder="1" applyFill="1" applyFont="1" applyNumberFormat="1">
      <alignment horizontal="center" readingOrder="0" vertical="bottom"/>
    </xf>
    <xf borderId="7" fillId="15" fontId="37" numFmtId="164" xfId="0" applyAlignment="1" applyBorder="1" applyFont="1" applyNumberFormat="1">
      <alignment horizontal="center" readingOrder="0" vertical="bottom"/>
    </xf>
    <xf borderId="7" fillId="15" fontId="37" numFmtId="0" xfId="0" applyAlignment="1" applyBorder="1" applyFont="1">
      <alignment readingOrder="0" vertical="bottom"/>
    </xf>
    <xf borderId="7" fillId="0" fontId="38" numFmtId="0" xfId="0" applyAlignment="1" applyBorder="1" applyFont="1">
      <alignment horizontal="right" vertical="bottom"/>
    </xf>
    <xf borderId="7" fillId="0" fontId="38" numFmtId="166" xfId="0" applyAlignment="1" applyBorder="1" applyFont="1" applyNumberFormat="1">
      <alignment horizontal="right" vertical="bottom"/>
    </xf>
    <xf borderId="7" fillId="14" fontId="38" numFmtId="0" xfId="0" applyAlignment="1" applyBorder="1" applyFont="1">
      <alignment horizontal="center" readingOrder="0" shrinkToFit="0" vertical="bottom" wrapText="0"/>
    </xf>
    <xf borderId="7" fillId="0" fontId="38" numFmtId="9" xfId="0" applyAlignment="1" applyBorder="1" applyFont="1" applyNumberFormat="1">
      <alignment horizontal="right" shrinkToFit="0" vertical="bottom" wrapText="0"/>
    </xf>
    <xf borderId="7" fillId="15" fontId="37" numFmtId="0" xfId="0" applyAlignment="1" applyBorder="1" applyFont="1">
      <alignment vertical="bottom"/>
    </xf>
    <xf borderId="7" fillId="15" fontId="37" numFmtId="0" xfId="0" applyAlignment="1" applyBorder="1" applyFont="1">
      <alignment vertical="bottom"/>
    </xf>
    <xf borderId="7" fillId="14" fontId="38" numFmtId="166" xfId="0" applyAlignment="1" applyBorder="1" applyFont="1" applyNumberFormat="1">
      <alignment horizontal="right" vertical="bottom"/>
    </xf>
    <xf borderId="7" fillId="14" fontId="38" numFmtId="0" xfId="0" applyAlignment="1" applyBorder="1" applyFont="1">
      <alignment horizontal="center" shrinkToFit="0" vertical="bottom" wrapText="0"/>
    </xf>
    <xf borderId="7" fillId="14" fontId="38" numFmtId="9" xfId="0" applyAlignment="1" applyBorder="1" applyFont="1" applyNumberFormat="1">
      <alignment horizontal="right" shrinkToFit="0" vertical="bottom" wrapText="0"/>
    </xf>
    <xf borderId="0" fillId="0" fontId="14" numFmtId="0" xfId="0" applyAlignment="1" applyFont="1">
      <alignment vertical="bottom"/>
    </xf>
    <xf borderId="0" fillId="0" fontId="14" numFmtId="164" xfId="0" applyAlignment="1" applyFont="1" applyNumberFormat="1">
      <alignment vertical="bottom"/>
    </xf>
    <xf borderId="0" fillId="0" fontId="14" numFmtId="164" xfId="0" applyAlignment="1" applyFont="1" applyNumberFormat="1">
      <alignment horizontal="right" vertical="bottom"/>
    </xf>
    <xf borderId="0" fillId="0" fontId="14" numFmtId="164" xfId="0" applyAlignment="1" applyFont="1" applyNumberFormat="1">
      <alignment horizontal="center" vertical="bottom"/>
    </xf>
    <xf borderId="4" fillId="14" fontId="35" numFmtId="10" xfId="0" applyAlignment="1" applyBorder="1" applyFont="1" applyNumberFormat="1">
      <alignment horizontal="center" vertical="bottom"/>
    </xf>
    <xf borderId="7" fillId="0" fontId="38" numFmtId="10" xfId="0" applyAlignment="1" applyBorder="1" applyFont="1" applyNumberFormat="1">
      <alignment horizontal="right" vertical="bottom"/>
    </xf>
    <xf borderId="7" fillId="0" fontId="38" numFmtId="0" xfId="0" applyAlignment="1" applyBorder="1" applyFont="1">
      <alignment horizontal="right" vertical="bottom"/>
    </xf>
    <xf borderId="7" fillId="14" fontId="14" numFmtId="9" xfId="0" applyAlignment="1" applyBorder="1" applyFont="1" applyNumberFormat="1">
      <alignment shrinkToFit="0" vertical="bottom" wrapText="0"/>
    </xf>
    <xf borderId="7" fillId="14" fontId="14" numFmtId="9" xfId="0" applyAlignment="1" applyBorder="1" applyFont="1" applyNumberFormat="1">
      <alignment horizontal="right" shrinkToFit="0" vertical="bottom" wrapText="0"/>
    </xf>
    <xf borderId="0" fillId="0" fontId="14" numFmtId="10" xfId="0" applyAlignment="1" applyFont="1" applyNumberFormat="1">
      <alignment vertical="bottom"/>
    </xf>
    <xf borderId="0" fillId="0" fontId="14" numFmtId="9" xfId="0" applyAlignment="1" applyFont="1" applyNumberFormat="1">
      <alignment vertical="bottom"/>
    </xf>
    <xf borderId="0" fillId="0" fontId="14" numFmtId="9" xfId="0" applyAlignment="1" applyFont="1" applyNumberFormat="1">
      <alignment horizontal="right" vertical="bottom"/>
    </xf>
    <xf borderId="0" fillId="0" fontId="14" numFmtId="0" xfId="0" applyAlignment="1" applyFont="1">
      <alignment horizontal="center" vertical="bottom"/>
    </xf>
    <xf borderId="7" fillId="14" fontId="35" numFmtId="0" xfId="0" applyAlignment="1" applyBorder="1" applyFont="1">
      <alignment horizontal="center" readingOrder="0" shrinkToFit="0" vertical="bottom" wrapText="0"/>
    </xf>
    <xf borderId="7" fillId="14" fontId="38" numFmtId="0" xfId="0" applyAlignment="1" applyBorder="1" applyFont="1">
      <alignment horizontal="center" shrinkToFit="0" vertical="bottom" wrapText="0"/>
    </xf>
    <xf borderId="0" fillId="0" fontId="14" numFmtId="0" xfId="0" applyAlignment="1" applyFont="1">
      <alignment shrinkToFit="0" vertical="bottom" wrapText="0"/>
    </xf>
    <xf borderId="0" fillId="0" fontId="14" numFmtId="9" xfId="0" applyAlignment="1" applyFont="1" applyNumberFormat="1">
      <alignment shrinkToFit="0" vertical="bottom" wrapText="0"/>
    </xf>
    <xf borderId="0" fillId="0" fontId="14" numFmtId="9" xfId="0" applyAlignment="1" applyFont="1" applyNumberFormat="1">
      <alignment horizontal="right" shrinkToFit="0" vertical="bottom" wrapText="0"/>
    </xf>
    <xf borderId="0" fillId="0" fontId="14" numFmtId="0" xfId="0" applyAlignment="1" applyFont="1">
      <alignment horizontal="center" shrinkToFit="0" vertical="bottom" wrapText="0"/>
    </xf>
    <xf borderId="4" fillId="15" fontId="37" numFmtId="164" xfId="0" applyAlignment="1" applyBorder="1" applyFont="1" applyNumberFormat="1">
      <alignment horizontal="center" readingOrder="0" shrinkToFit="0" vertical="bottom" wrapText="0"/>
    </xf>
    <xf borderId="7" fillId="0" fontId="14" numFmtId="9" xfId="0" applyAlignment="1" applyBorder="1" applyFont="1" applyNumberFormat="1">
      <alignment shrinkToFit="0" vertical="bottom" wrapText="0"/>
    </xf>
    <xf borderId="0" fillId="16" fontId="39" numFmtId="0" xfId="0" applyAlignment="1" applyFill="1" applyFont="1">
      <alignment horizontal="center" vertical="center"/>
    </xf>
    <xf borderId="7" fillId="16" fontId="39" numFmtId="0" xfId="0" applyAlignment="1" applyBorder="1" applyFont="1">
      <alignment horizontal="center" vertical="center"/>
    </xf>
    <xf borderId="7" fillId="16" fontId="39" numFmtId="0" xfId="0" applyAlignment="1" applyBorder="1" applyFont="1">
      <alignment horizontal="center" shrinkToFit="0" vertical="center" wrapText="1"/>
    </xf>
    <xf borderId="7" fillId="14" fontId="40" numFmtId="0" xfId="0" applyAlignment="1" applyBorder="1" applyFont="1">
      <alignment horizontal="center" readingOrder="0" shrinkToFit="0" vertical="center" wrapText="1"/>
    </xf>
    <xf borderId="7" fillId="14" fontId="40" numFmtId="0" xfId="0" applyAlignment="1" applyBorder="1" applyFont="1">
      <alignment horizontal="center" readingOrder="0" vertical="center"/>
    </xf>
    <xf borderId="7" fillId="14" fontId="40" numFmtId="0" xfId="0" applyAlignment="1" applyBorder="1" applyFont="1">
      <alignment horizontal="left" readingOrder="0" shrinkToFit="0" vertical="center" wrapText="1"/>
    </xf>
    <xf borderId="7" fillId="11" fontId="40" numFmtId="0" xfId="0" applyAlignment="1" applyBorder="1" applyFont="1">
      <alignment horizontal="center" readingOrder="0" shrinkToFit="0" vertical="center" wrapText="1"/>
    </xf>
    <xf borderId="7" fillId="11" fontId="40" numFmtId="0" xfId="0" applyAlignment="1" applyBorder="1" applyFont="1">
      <alignment horizontal="center" readingOrder="0" vertical="center"/>
    </xf>
    <xf borderId="7" fillId="11" fontId="40" numFmtId="0" xfId="0" applyAlignment="1" applyBorder="1" applyFont="1">
      <alignment horizontal="left" readingOrder="0" shrinkToFit="0" vertical="center" wrapText="1"/>
    </xf>
    <xf borderId="7" fillId="17" fontId="40" numFmtId="0" xfId="0" applyAlignment="1" applyBorder="1" applyFill="1" applyFont="1">
      <alignment horizontal="center" readingOrder="0" shrinkToFit="0" vertical="center" wrapText="1"/>
    </xf>
    <xf borderId="7" fillId="17" fontId="40" numFmtId="0" xfId="0" applyAlignment="1" applyBorder="1" applyFont="1">
      <alignment horizontal="center" readingOrder="0" vertical="center"/>
    </xf>
    <xf borderId="7" fillId="17" fontId="40" numFmtId="0" xfId="0" applyAlignment="1" applyBorder="1" applyFont="1">
      <alignment horizontal="left" readingOrder="0" shrinkToFit="0" vertical="center" wrapText="1"/>
    </xf>
    <xf borderId="7" fillId="18" fontId="40" numFmtId="0" xfId="0" applyAlignment="1" applyBorder="1" applyFill="1" applyFont="1">
      <alignment horizontal="center" readingOrder="0" shrinkToFit="0" vertical="center" wrapText="1"/>
    </xf>
    <xf borderId="7" fillId="18" fontId="40" numFmtId="0" xfId="0" applyAlignment="1" applyBorder="1" applyFont="1">
      <alignment horizontal="left" readingOrder="0" shrinkToFit="0" vertical="center" wrapText="1"/>
    </xf>
    <xf borderId="7" fillId="13" fontId="40" numFmtId="0" xfId="0" applyAlignment="1" applyBorder="1" applyFont="1">
      <alignment horizontal="center" readingOrder="0" shrinkToFit="0" vertical="center" wrapText="1"/>
    </xf>
    <xf borderId="7" fillId="13" fontId="40" numFmtId="0" xfId="0" applyAlignment="1" applyBorder="1" applyFont="1">
      <alignment horizontal="center" readingOrder="0" vertical="center"/>
    </xf>
    <xf borderId="7" fillId="13" fontId="40" numFmtId="0" xfId="0" applyAlignment="1" applyBorder="1" applyFont="1">
      <alignment readingOrder="0" shrinkToFit="0" vertical="center" wrapText="1"/>
    </xf>
    <xf borderId="7" fillId="0" fontId="14" numFmtId="0" xfId="0" applyAlignment="1" applyBorder="1" applyFont="1">
      <alignment vertical="center"/>
    </xf>
    <xf borderId="4" fillId="16" fontId="39" numFmtId="0" xfId="0" applyAlignment="1" applyBorder="1" applyFont="1">
      <alignment horizontal="center" vertical="center"/>
    </xf>
    <xf borderId="7" fillId="16" fontId="39" numFmtId="0" xfId="0" applyAlignment="1" applyBorder="1" applyFont="1">
      <alignment horizontal="center" vertical="center"/>
    </xf>
    <xf borderId="7" fillId="0" fontId="40" numFmtId="0" xfId="0" applyAlignment="1" applyBorder="1" applyFont="1">
      <alignment vertical="center"/>
    </xf>
    <xf borderId="7" fillId="0" fontId="40" numFmtId="0" xfId="0" applyAlignment="1" applyBorder="1" applyFont="1">
      <alignment shrinkToFit="0" vertical="center" wrapText="1"/>
    </xf>
    <xf borderId="7" fillId="12" fontId="40" numFmtId="0" xfId="0" applyAlignment="1" applyBorder="1" applyFont="1">
      <alignment horizontal="center" shrinkToFit="0" vertical="center" wrapText="1"/>
    </xf>
    <xf borderId="7" fillId="12" fontId="40" numFmtId="0" xfId="0" applyAlignment="1" applyBorder="1" applyFont="1">
      <alignment shrinkToFit="0" vertical="center" wrapText="1"/>
    </xf>
    <xf borderId="7" fillId="3" fontId="40" numFmtId="0" xfId="0" applyAlignment="1" applyBorder="1" applyFont="1">
      <alignment horizontal="center" shrinkToFit="0" vertical="center" wrapText="1"/>
    </xf>
    <xf borderId="7" fillId="3" fontId="40" numFmtId="0" xfId="0" applyAlignment="1" applyBorder="1" applyFont="1">
      <alignment shrinkToFit="0" vertical="center" wrapText="1"/>
    </xf>
    <xf borderId="7" fillId="10" fontId="40" numFmtId="0" xfId="0" applyAlignment="1" applyBorder="1" applyFont="1">
      <alignment horizontal="center" shrinkToFit="0" vertical="center" wrapText="1"/>
    </xf>
    <xf borderId="7" fillId="10" fontId="40" numFmtId="0" xfId="0" applyAlignment="1" applyBorder="1" applyFont="1">
      <alignment shrinkToFit="0" vertical="center" wrapText="1"/>
    </xf>
    <xf borderId="7" fillId="13" fontId="40" numFmtId="0" xfId="0" applyAlignment="1" applyBorder="1" applyFont="1">
      <alignment horizontal="center" shrinkToFit="0" vertical="center" wrapText="1"/>
    </xf>
    <xf borderId="7" fillId="13" fontId="40" numFmtId="0" xfId="0" applyAlignment="1" applyBorder="1" applyFont="1">
      <alignment shrinkToFit="0" vertical="center" wrapText="1"/>
    </xf>
    <xf borderId="0" fillId="0" fontId="41" numFmtId="0" xfId="0" applyAlignment="1" applyFont="1">
      <alignment vertical="center"/>
    </xf>
    <xf borderId="7" fillId="0" fontId="14" numFmtId="0" xfId="0" applyAlignment="1" applyBorder="1" applyFont="1">
      <alignment vertical="bottom"/>
    </xf>
    <xf borderId="6" fillId="0" fontId="14" numFmtId="0" xfId="0" applyAlignment="1" applyBorder="1" applyFont="1">
      <alignment vertical="bottom"/>
    </xf>
    <xf borderId="6" fillId="5" fontId="42" numFmtId="0" xfId="0" applyAlignment="1" applyBorder="1" applyFont="1">
      <alignment horizontal="center" vertical="bottom"/>
    </xf>
    <xf borderId="8" fillId="5" fontId="14" numFmtId="0" xfId="0" applyAlignment="1" applyBorder="1" applyFont="1">
      <alignment vertical="bottom"/>
    </xf>
    <xf borderId="9" fillId="5" fontId="14" numFmtId="0" xfId="0" applyAlignment="1" applyBorder="1" applyFont="1">
      <alignment vertical="bottom"/>
    </xf>
    <xf borderId="9" fillId="0" fontId="14" numFmtId="0" xfId="0" applyAlignment="1" applyBorder="1" applyFont="1">
      <alignment horizontal="center" vertical="bottom"/>
    </xf>
    <xf borderId="9" fillId="5" fontId="14" numFmtId="0" xfId="0" applyAlignment="1" applyBorder="1" applyFont="1">
      <alignment vertical="bottom"/>
    </xf>
    <xf borderId="0" fillId="12" fontId="43" numFmtId="0" xfId="0" applyAlignment="1" applyFont="1">
      <alignment horizontal="center"/>
    </xf>
    <xf borderId="0" fillId="12" fontId="43" numFmtId="0" xfId="0" applyAlignment="1" applyFont="1">
      <alignment horizontal="center" readingOrder="0"/>
    </xf>
    <xf borderId="0" fillId="0" fontId="41"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fill>
        <patternFill patternType="solid">
          <fgColor rgb="FFF4CCCC"/>
          <bgColor rgb="FFF4CCCC"/>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KvSPXqV52v9ovS9RejxsZH3LWwUSf9-z/view?usp=share_link" TargetMode="External"/><Relationship Id="rId42" Type="http://schemas.openxmlformats.org/officeDocument/2006/relationships/hyperlink" Target="http://drive.google.com/uc?export=view&amp;id=1MQcRml4wrRsTTdqQMuCcPPaYWw0nqZYe" TargetMode="External"/><Relationship Id="rId41" Type="http://schemas.openxmlformats.org/officeDocument/2006/relationships/hyperlink" Target="https://drive.google.com/file/d/1KvSPXqV52v9ovS9RejxsZH3LWwUSf9-z/view?usp=share_link" TargetMode="External"/><Relationship Id="rId44" Type="http://schemas.openxmlformats.org/officeDocument/2006/relationships/hyperlink" Target="https://drive.google.com/file/d/1otPrFkqvtQwnkaDy020CEZmP9HcKBxme/view?usp=sharing" TargetMode="External"/><Relationship Id="rId43" Type="http://schemas.openxmlformats.org/officeDocument/2006/relationships/hyperlink" Target="https://blueberry-assets.oneclick.es/M2_G_8a_3.svg" TargetMode="External"/><Relationship Id="rId46" Type="http://schemas.openxmlformats.org/officeDocument/2006/relationships/hyperlink" Target="https://drive.google.com/file/d/1UiwJc64qMs0suCkFE1HLboT4jt-jMuzS/view?usp=sharing" TargetMode="External"/><Relationship Id="rId45" Type="http://schemas.openxmlformats.org/officeDocument/2006/relationships/hyperlink" Target="https://drive.google.com/file/d/1Brq0srzRiVAiVAEWvuXi0Snwoa_EhG7X/view?usp=sharing" TargetMode="External"/><Relationship Id="rId1" Type="http://schemas.openxmlformats.org/officeDocument/2006/relationships/comments" Target="../comments1.xml"/><Relationship Id="rId2" Type="http://schemas.openxmlformats.org/officeDocument/2006/relationships/hyperlink" Target="https://blueberry-assets.oneclick.es/M2_NyO_65a_2.svg" TargetMode="External"/><Relationship Id="rId3" Type="http://schemas.openxmlformats.org/officeDocument/2006/relationships/hyperlink" Target="https://blueberry-assets.oneclick.es/M2_NyO_65a_3.svg" TargetMode="External"/><Relationship Id="rId4" Type="http://schemas.openxmlformats.org/officeDocument/2006/relationships/hyperlink" Target="https://blueberry-assets.oneclick.es/M2_NyO_65a_5.svg" TargetMode="External"/><Relationship Id="rId9" Type="http://schemas.openxmlformats.org/officeDocument/2006/relationships/hyperlink" Target="http://drive.google.com/uc?export=view&amp;id=13PH-YQVewfGssJ1kcyWtoCmoaZLxmW1L" TargetMode="External"/><Relationship Id="rId48" Type="http://schemas.openxmlformats.org/officeDocument/2006/relationships/hyperlink" Target="https://blueberry-assets.oneclick.es/M2_G_10b_10.svg" TargetMode="External"/><Relationship Id="rId47" Type="http://schemas.openxmlformats.org/officeDocument/2006/relationships/hyperlink" Target="https://drive.google.com/file/d/1UiwJc64qMs0suCkFE1HLboT4jt-jMuzS/view?usp=sharing" TargetMode="External"/><Relationship Id="rId49" Type="http://schemas.openxmlformats.org/officeDocument/2006/relationships/hyperlink" Target="http://drive.google.com/uc?export=view&amp;id=1PBEgL5B8hhhHV5tj9zTGEVdK_l-X-1bY" TargetMode="External"/><Relationship Id="rId5" Type="http://schemas.openxmlformats.org/officeDocument/2006/relationships/hyperlink" Target="https://blueberry-assets.oneclick.es/M2_NyO_65a_6.svg" TargetMode="External"/><Relationship Id="rId6" Type="http://schemas.openxmlformats.org/officeDocument/2006/relationships/hyperlink" Target="http://drive.google.com/uc?export=view&amp;id=1e_tMho62MXSjNH1_CiI0w7E_x6CL06XG" TargetMode="External"/><Relationship Id="rId7" Type="http://schemas.openxmlformats.org/officeDocument/2006/relationships/hyperlink" Target="http://drive.google.com/uc?export=view&amp;id=1lu_B6b3blfeWaeuApjuIlhVcqaf5Pjef" TargetMode="External"/><Relationship Id="rId8" Type="http://schemas.openxmlformats.org/officeDocument/2006/relationships/hyperlink" Target="http://drive.google.com/uc?export=view&amp;id=13PH-YQVewfGssJ1kcyWtoCmoaZLxmW1L" TargetMode="External"/><Relationship Id="rId31" Type="http://schemas.openxmlformats.org/officeDocument/2006/relationships/hyperlink" Target="https://drive.google.com/file/d/1KvSPXqV52v9ovS9RejxsZH3LWwUSf9-z/view?usp=share_link" TargetMode="External"/><Relationship Id="rId30" Type="http://schemas.openxmlformats.org/officeDocument/2006/relationships/hyperlink" Target="https://drive.google.com/file/d/1KvSPXqV52v9ovS9RejxsZH3LWwUSf9-z/view?usp=share_link" TargetMode="External"/><Relationship Id="rId33" Type="http://schemas.openxmlformats.org/officeDocument/2006/relationships/hyperlink" Target="https://drive.google.com/file/d/1KvSPXqV52v9ovS9RejxsZH3LWwUSf9-z/view?usp=share_link" TargetMode="External"/><Relationship Id="rId32" Type="http://schemas.openxmlformats.org/officeDocument/2006/relationships/hyperlink" Target="https://drive.google.com/file/d/1KvSPXqV52v9ovS9RejxsZH3LWwUSf9-z/view?usp=share_link" TargetMode="External"/><Relationship Id="rId35" Type="http://schemas.openxmlformats.org/officeDocument/2006/relationships/hyperlink" Target="https://drive.google.com/file/d/1KvSPXqV52v9ovS9RejxsZH3LWwUSf9-z/view?usp=share_link" TargetMode="External"/><Relationship Id="rId34" Type="http://schemas.openxmlformats.org/officeDocument/2006/relationships/hyperlink" Target="https://drive.google.com/file/d/1KvSPXqV52v9ovS9RejxsZH3LWwUSf9-z/view?usp=share_link" TargetMode="External"/><Relationship Id="rId37" Type="http://schemas.openxmlformats.org/officeDocument/2006/relationships/hyperlink" Target="https://drive.google.com/file/d/1KvSPXqV52v9ovS9RejxsZH3LWwUSf9-z/view?usp=share_link" TargetMode="External"/><Relationship Id="rId36" Type="http://schemas.openxmlformats.org/officeDocument/2006/relationships/hyperlink" Target="https://drive.google.com/file/d/1KvSPXqV52v9ovS9RejxsZH3LWwUSf9-z/view?usp=share_link" TargetMode="External"/><Relationship Id="rId39" Type="http://schemas.openxmlformats.org/officeDocument/2006/relationships/hyperlink" Target="https://drive.google.com/file/d/1KvSPXqV52v9ovS9RejxsZH3LWwUSf9-z/view?usp=share_link" TargetMode="External"/><Relationship Id="rId38" Type="http://schemas.openxmlformats.org/officeDocument/2006/relationships/hyperlink" Target="https://drive.google.com/file/d/1KvSPXqV52v9ovS9RejxsZH3LWwUSf9-z/view?usp=share_link" TargetMode="External"/><Relationship Id="rId20" Type="http://schemas.openxmlformats.org/officeDocument/2006/relationships/hyperlink" Target="http://drive.google.com/uc?export=view&amp;id=M2-MyM-4a-13" TargetMode="External"/><Relationship Id="rId22" Type="http://schemas.openxmlformats.org/officeDocument/2006/relationships/hyperlink" Target="http://drive.google.com/uc?export=view&amp;id=M2-MyM-4a-13" TargetMode="External"/><Relationship Id="rId21" Type="http://schemas.openxmlformats.org/officeDocument/2006/relationships/hyperlink" Target="http://drive.google.com/uc?export=view&amp;id=M2-MyM-4a-13" TargetMode="External"/><Relationship Id="rId24" Type="http://schemas.openxmlformats.org/officeDocument/2006/relationships/hyperlink" Target="http://drive.google.com/uc?export=view&amp;id=M2-MyM-5a-5" TargetMode="External"/><Relationship Id="rId23" Type="http://schemas.openxmlformats.org/officeDocument/2006/relationships/hyperlink" Target="http://drive.google.com/uc?export=view&amp;id=M2-MyM-5a-11" TargetMode="External"/><Relationship Id="rId26" Type="http://schemas.openxmlformats.org/officeDocument/2006/relationships/hyperlink" Target="http://drive.google.com/uc?export=view&amp;id=M2-MyM-5a-4" TargetMode="External"/><Relationship Id="rId25" Type="http://schemas.openxmlformats.org/officeDocument/2006/relationships/hyperlink" Target="http://drive.google.com/uc?export=view&amp;id=M2-MyM-5a-4" TargetMode="External"/><Relationship Id="rId28" Type="http://schemas.openxmlformats.org/officeDocument/2006/relationships/hyperlink" Target="http://drive.google.com/uc?export=view&amp;id=M2-MyM-5a-2" TargetMode="External"/><Relationship Id="rId27" Type="http://schemas.openxmlformats.org/officeDocument/2006/relationships/hyperlink" Target="http://drive.google.com/uc?export=view&amp;id=M2-MyM-5a-3" TargetMode="External"/><Relationship Id="rId29" Type="http://schemas.openxmlformats.org/officeDocument/2006/relationships/hyperlink" Target="http://drive.google.com/uc?export=view&amp;id=1O5EHx3V-n6872q2GBFnUHkqTQIr1F6qe" TargetMode="External"/><Relationship Id="rId51" Type="http://schemas.openxmlformats.org/officeDocument/2006/relationships/hyperlink" Target="http://drive.google.com/uc?export=view&amp;id=172Ng9PQZ3C4GMeWjjgCpR2jsuC8h36P2" TargetMode="External"/><Relationship Id="rId50" Type="http://schemas.openxmlformats.org/officeDocument/2006/relationships/hyperlink" Target="http://drive.google.com/uc?export=view&amp;id=1-uo5dp-uNJRe7hLdCTVywNFb2u3hI-gd" TargetMode="External"/><Relationship Id="rId53" Type="http://schemas.openxmlformats.org/officeDocument/2006/relationships/drawing" Target="../drawings/drawing1.xml"/><Relationship Id="rId52" Type="http://schemas.openxmlformats.org/officeDocument/2006/relationships/hyperlink" Target="http://drive.google.com/uc?export=view&amp;id=1BAne8SHvUFbCTRSugb3iaCGU34wWP8KD" TargetMode="External"/><Relationship Id="rId11" Type="http://schemas.openxmlformats.org/officeDocument/2006/relationships/hyperlink" Target="http://drive.google.com/uc?export=view&amp;id=13PH-YQVewfGssJ1kcyWtoCmoaZLxmW1L" TargetMode="External"/><Relationship Id="rId10" Type="http://schemas.openxmlformats.org/officeDocument/2006/relationships/hyperlink" Target="http://drive.google.com/uc?export=view&amp;id=13PH-YQVewfGssJ1kcyWtoCmoaZLxmW1L" TargetMode="External"/><Relationship Id="rId54" Type="http://schemas.openxmlformats.org/officeDocument/2006/relationships/vmlDrawing" Target="../drawings/vmlDrawing1.vml"/><Relationship Id="rId13" Type="http://schemas.openxmlformats.org/officeDocument/2006/relationships/hyperlink" Target="http://drive.google.com/uc?export=view&amp;id=M2-MyM-3b-2" TargetMode="External"/><Relationship Id="rId12" Type="http://schemas.openxmlformats.org/officeDocument/2006/relationships/hyperlink" Target="https://blueberry-assets.oneclick.es/M2_MyM_1e_1.svg" TargetMode="External"/><Relationship Id="rId15" Type="http://schemas.openxmlformats.org/officeDocument/2006/relationships/hyperlink" Target="http://drive.google.com/uc?export=view&amp;id=M2-MyM-3b-3" TargetMode="External"/><Relationship Id="rId14" Type="http://schemas.openxmlformats.org/officeDocument/2006/relationships/hyperlink" Target="http://drive.google.com/uc?export=view&amp;id=M2-MyM-3b-3" TargetMode="External"/><Relationship Id="rId17" Type="http://schemas.openxmlformats.org/officeDocument/2006/relationships/hyperlink" Target="https://blueberry-assets.oneclick.es/M2_MyM_3b_1.svg" TargetMode="External"/><Relationship Id="rId16" Type="http://schemas.openxmlformats.org/officeDocument/2006/relationships/hyperlink" Target="http://drive.google.com/uc?export=view&amp;id=M2-MyM-3b-1" TargetMode="External"/><Relationship Id="rId19" Type="http://schemas.openxmlformats.org/officeDocument/2006/relationships/hyperlink" Target="http://drive.google.com/uc?export=view&amp;id=M2-MyM-4a-13" TargetMode="External"/><Relationship Id="rId18" Type="http://schemas.openxmlformats.org/officeDocument/2006/relationships/hyperlink" Target="http://drive.google.com/uc?export=view&amp;id=M2-MyM-4a-1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gyazo.com/1abfd3164fb2d7cda8643630a1d068ba" TargetMode="External"/><Relationship Id="rId194" Type="http://schemas.openxmlformats.org/officeDocument/2006/relationships/hyperlink" Target="https://drive.google.com/file/d/1hDRRTuDfgtDm1l15G4m4WOQleIWZBiJ5/view?usp=share_link" TargetMode="External"/><Relationship Id="rId193" Type="http://schemas.openxmlformats.org/officeDocument/2006/relationships/hyperlink" Target="https://drive.google.com/file/d/1XgDrAlaKudEWfLEgLntU5N1mBoZBqnRw/view?usp=share_link" TargetMode="External"/><Relationship Id="rId192" Type="http://schemas.openxmlformats.org/officeDocument/2006/relationships/hyperlink" Target="https://drive.google.com/drive/folders/1igFx9wVgfJUuN8CgAGqTi7bCqQG4ea_6?usp=share_link" TargetMode="External"/><Relationship Id="rId191" Type="http://schemas.openxmlformats.org/officeDocument/2006/relationships/hyperlink" Target="https://drive.google.com/drive/folders/11VgYKrVR6Q7CahvssrhcN-QOznON4Ggj?usp=share_link" TargetMode="External"/><Relationship Id="rId187" Type="http://schemas.openxmlformats.org/officeDocument/2006/relationships/hyperlink" Target="https://drive.google.com/drive/folders/1Cr7oL83ApmUC2Z9-8JY_FJlnBdAuU6iD?usp=share_link" TargetMode="External"/><Relationship Id="rId186" Type="http://schemas.openxmlformats.org/officeDocument/2006/relationships/hyperlink" Target="https://drive.google.com/drive/folders/1ZbxmvNv1kkEl_zXzK73pWAEzNEiP6iEJ?usp=share_link" TargetMode="External"/><Relationship Id="rId185" Type="http://schemas.openxmlformats.org/officeDocument/2006/relationships/hyperlink" Target="https://drive.google.com/file/d/18u1O3TD1BPYXGLjC3u5CCqsp8s80MZiv/view?usp=share_link" TargetMode="External"/><Relationship Id="rId184" Type="http://schemas.openxmlformats.org/officeDocument/2006/relationships/hyperlink" Target="https://drive.google.com/file/d/1dOptKl9jZg5dv1MbxN8Gtm54CZbJCSki/view?usp=share_link" TargetMode="External"/><Relationship Id="rId189" Type="http://schemas.openxmlformats.org/officeDocument/2006/relationships/hyperlink" Target="https://drive.google.com/drive/folders/13Ex6P3sv1Pr0-cIUw1KOLZRCiLDTuQco?usp=share_link" TargetMode="External"/><Relationship Id="rId188" Type="http://schemas.openxmlformats.org/officeDocument/2006/relationships/hyperlink" Target="https://drive.google.com/drive/folders/1nfHGTlRXYUwPPg8vhxHhZUz_twrTYDKJ?usp=share_link" TargetMode="External"/><Relationship Id="rId183" Type="http://schemas.openxmlformats.org/officeDocument/2006/relationships/hyperlink" Target="https://drive.google.com/file/d/1HKNGEGAI8Z9Vh_wwmiMNIDWC41adGl-X/view?usp=sharing" TargetMode="External"/><Relationship Id="rId182" Type="http://schemas.openxmlformats.org/officeDocument/2006/relationships/hyperlink" Target="https://drive.google.com/file/d/1sUd_OGWQ-MXkTKgGdDtMcr8zOgTNiKlk/view?usp=share_link" TargetMode="External"/><Relationship Id="rId181" Type="http://schemas.openxmlformats.org/officeDocument/2006/relationships/hyperlink" Target="https://gyazo.com/2263e11f85da75c9d148bfd1e8ae982e" TargetMode="External"/><Relationship Id="rId180" Type="http://schemas.openxmlformats.org/officeDocument/2006/relationships/hyperlink" Target="https://drive.google.com/file/d/1CN6-jaQ9ld95wA4zBopj8ih9uH9dlE8R/view?usp=share_link" TargetMode="External"/><Relationship Id="rId176" Type="http://schemas.openxmlformats.org/officeDocument/2006/relationships/hyperlink" Target="https://drive.google.com/file/d/1FTbbSh9aM-4kQzzQfQMEnMNuR4mTJYov/view?usp=share_link" TargetMode="External"/><Relationship Id="rId297" Type="http://schemas.openxmlformats.org/officeDocument/2006/relationships/hyperlink" Target="https://drive.google.com/file/d/1qBNyk4y1atIM0J34kDNreglmljXuXTcG/view?usp=sharing" TargetMode="External"/><Relationship Id="rId175" Type="http://schemas.openxmlformats.org/officeDocument/2006/relationships/hyperlink" Target="https://drive.google.com/drive/folders/1thaPs1Zm8Jew4Yf2fmUFH0a0hWRa0AMb?usp=share_link" TargetMode="External"/><Relationship Id="rId296" Type="http://schemas.openxmlformats.org/officeDocument/2006/relationships/hyperlink" Target="https://drive.google.com/file/d/19yG_Hjpwz1W2tNGUacjFhw2AVQo-XOJi/view?usp=share_link" TargetMode="External"/><Relationship Id="rId174" Type="http://schemas.openxmlformats.org/officeDocument/2006/relationships/hyperlink" Target="https://drive.google.com/drive/folders/1mIETxb-Nbgxlnf4ldyAHNKbqo0VcTl0-?usp=share_link" TargetMode="External"/><Relationship Id="rId295" Type="http://schemas.openxmlformats.org/officeDocument/2006/relationships/hyperlink" Target="https://drive.google.com/file/d/1I1FDjLmo8RZ0I6vm6lZchvBoe1FogJls/view?usp=share_link" TargetMode="External"/><Relationship Id="rId173" Type="http://schemas.openxmlformats.org/officeDocument/2006/relationships/hyperlink" Target="https://drive.google.com/file/d/1n9mL9ebxMJt-MLZ3U7Y2Fj1dB5lDEfbR/view?usp=share_link" TargetMode="External"/><Relationship Id="rId294" Type="http://schemas.openxmlformats.org/officeDocument/2006/relationships/hyperlink" Target="https://drive.google.com/file/d/1Wn78T3E4MTRwfFJmCG3RNsYP23_0yzHh/view?usp=share_link" TargetMode="External"/><Relationship Id="rId179" Type="http://schemas.openxmlformats.org/officeDocument/2006/relationships/hyperlink" Target="https://drive.google.com/file/d/1oYgPS0jYIJiR1vPpFbU_c6ZEHARY8T-9/view?usp=share_link" TargetMode="External"/><Relationship Id="rId178" Type="http://schemas.openxmlformats.org/officeDocument/2006/relationships/hyperlink" Target="https://drive.google.com/file/d/1yQ-a7oVcad_U_886ge9NRVMeCXdaLrpn/view?usp=share_link" TargetMode="External"/><Relationship Id="rId299" Type="http://schemas.openxmlformats.org/officeDocument/2006/relationships/hyperlink" Target="https://drive.google.com/file/d/1Z8jrHeWcjzmoC6KHbsj5VPa7XDkWUKD4/view?usp=share_link" TargetMode="External"/><Relationship Id="rId177" Type="http://schemas.openxmlformats.org/officeDocument/2006/relationships/hyperlink" Target="https://drive.google.com/file/d/13PH-YQVewfGssJ1kcyWtoCmoaZLxmW1L/view?usp=share_link" TargetMode="External"/><Relationship Id="rId298" Type="http://schemas.openxmlformats.org/officeDocument/2006/relationships/hyperlink" Target="https://drive.google.com/file/d/1X7HOgv4wCgsY49Jjow2wT-ewNigVtzbZ/view?usp=share_link" TargetMode="External"/><Relationship Id="rId198" Type="http://schemas.openxmlformats.org/officeDocument/2006/relationships/hyperlink" Target="https://drive.google.com/file/d/1yLy206D7oZiD31conpKt-HS5_DS8D4vw/view" TargetMode="External"/><Relationship Id="rId197" Type="http://schemas.openxmlformats.org/officeDocument/2006/relationships/hyperlink" Target="https://drive.google.com/drive/folders/197tBnDNWnnuxXpY7eoQI-bUUdmGQokc3?usp=share_link" TargetMode="External"/><Relationship Id="rId196" Type="http://schemas.openxmlformats.org/officeDocument/2006/relationships/hyperlink" Target="https://drive.google.com/drive/folders/1rhnVEYQK0qB3RqpwdP5TgZn8c7cqJa19?usp=share_link" TargetMode="External"/><Relationship Id="rId195" Type="http://schemas.openxmlformats.org/officeDocument/2006/relationships/hyperlink" Target="https://drive.google.com/file/d/1mAMhCShuQX9eJa0KnOiPojhWNWVcSfNj/view?usp=share_link" TargetMode="External"/><Relationship Id="rId199" Type="http://schemas.openxmlformats.org/officeDocument/2006/relationships/hyperlink" Target="https://drive.google.com/drive/folders/1JA6PziBrGFTdfODAPswOlRmEtDvtXTj2?usp=share_link" TargetMode="External"/><Relationship Id="rId150" Type="http://schemas.openxmlformats.org/officeDocument/2006/relationships/hyperlink" Target="https://drive.google.com/drive/folders/1XzjtqGo2HykY5yAbHTtihPkymlxaGW-b?usp=share_link" TargetMode="External"/><Relationship Id="rId271" Type="http://schemas.openxmlformats.org/officeDocument/2006/relationships/hyperlink" Target="https://drive.google.com/file/d/15tOGGIM097ZZZTIVMh5iK2CM4E6L0WjT/view?usp=share_link" TargetMode="External"/><Relationship Id="rId392" Type="http://schemas.openxmlformats.org/officeDocument/2006/relationships/hyperlink" Target="https://drive.google.com/file/d/1ZER7attOZ061P_B8UhiXgQM_zX6I2O46/view?usp=share_link" TargetMode="External"/><Relationship Id="rId270" Type="http://schemas.openxmlformats.org/officeDocument/2006/relationships/hyperlink" Target="https://drive.google.com/file/d/1PbED6l4hJePz91s8zZaqLRuvjP47UOZx/view?usp=share_link" TargetMode="External"/><Relationship Id="rId391" Type="http://schemas.openxmlformats.org/officeDocument/2006/relationships/hyperlink" Target="https://drive.google.com/file/d/1zxaDJ_YrneBLhbrxy4eXNzk5TsLIyqaS/view?usp=share_link" TargetMode="External"/><Relationship Id="rId390" Type="http://schemas.openxmlformats.org/officeDocument/2006/relationships/hyperlink" Target="https://drive.google.com/file/d/1psJCYuk1ME35W1GG3n7VoTM-jxnG_uqy/view?usp=share_link" TargetMode="External"/><Relationship Id="rId1" Type="http://schemas.openxmlformats.org/officeDocument/2006/relationships/comments" Target="../comments2.xml"/><Relationship Id="rId2" Type="http://schemas.openxmlformats.org/officeDocument/2006/relationships/hyperlink" Target="https://drive.google.com/file/d/1TDptkDqFwPaX-eR0m2cG9qKLlRs7t5La/view?usp=share_link" TargetMode="External"/><Relationship Id="rId3" Type="http://schemas.openxmlformats.org/officeDocument/2006/relationships/hyperlink" Target="https://drive.google.com/file/d/137Qz69jrkh3yvOyOwg2z8bSUT_jJuvo0/view?usp=share_link" TargetMode="External"/><Relationship Id="rId149" Type="http://schemas.openxmlformats.org/officeDocument/2006/relationships/hyperlink" Target="https://drive.google.com/file/d/13y_h12yb0uZEu-5QJcVT5VcESXtLdyK2/view?usp=sharing" TargetMode="External"/><Relationship Id="rId4" Type="http://schemas.openxmlformats.org/officeDocument/2006/relationships/hyperlink" Target="https://drive.google.com/file/d/1uvqUxc8J2aATUzg-zVNdmvGbeTAl2QOz/view?usp=share_link" TargetMode="External"/><Relationship Id="rId148" Type="http://schemas.openxmlformats.org/officeDocument/2006/relationships/hyperlink" Target="https://drive.google.com/file/d/1fHVexpHPFtmGgldD0yYty6eyQ5iSrl3r/view?usp=share_link" TargetMode="External"/><Relationship Id="rId269" Type="http://schemas.openxmlformats.org/officeDocument/2006/relationships/hyperlink" Target="https://drive.google.com/file/d/1UjwdiZ8vJKKykNaUfl1Zgv9pcHxjgFvC/view?usp=share_link" TargetMode="External"/><Relationship Id="rId9" Type="http://schemas.openxmlformats.org/officeDocument/2006/relationships/hyperlink" Target="https://drive.google.com/file/d/1UtWdUwUNkGCpY2MOTlFEK1-Y6Ud1PWVM/view?usp=sharing" TargetMode="External"/><Relationship Id="rId143" Type="http://schemas.openxmlformats.org/officeDocument/2006/relationships/hyperlink" Target="https://drive.google.com/file/d/1gSoM8ZsXYOCTgCdj8V4e7GVqxPrCzSdN/view?usp=share_link" TargetMode="External"/><Relationship Id="rId264" Type="http://schemas.openxmlformats.org/officeDocument/2006/relationships/hyperlink" Target="https://gyazo.com/836897fbdb56b78d9c13d25a02419414" TargetMode="External"/><Relationship Id="rId385" Type="http://schemas.openxmlformats.org/officeDocument/2006/relationships/hyperlink" Target="https://drive.google.com/file/d/1E0ONyVCOsVT1kq8QUcS8SJ0G6ol9yYTd/view?usp=share_link" TargetMode="External"/><Relationship Id="rId142" Type="http://schemas.openxmlformats.org/officeDocument/2006/relationships/hyperlink" Target="https://drive.google.com/file/d/1O_65sYIeaEcK79e8NrHFsJHOuEm7XbDN/view?usp=share_link" TargetMode="External"/><Relationship Id="rId263" Type="http://schemas.openxmlformats.org/officeDocument/2006/relationships/hyperlink" Target="https://drive.google.com/file/d/1ERKf3kTX0X5cvYVhoijdxEn93vskfAHO/view?usp=share_link" TargetMode="External"/><Relationship Id="rId384" Type="http://schemas.openxmlformats.org/officeDocument/2006/relationships/hyperlink" Target="https://drive.google.com/file/d/102tE5W7AZ6H2uTiYrCJ318E-4E_-UtuU/view?usp=share_link" TargetMode="External"/><Relationship Id="rId141" Type="http://schemas.openxmlformats.org/officeDocument/2006/relationships/hyperlink" Target="https://drive.google.com/file/d/1Tx1jEGpGVN-YHU9rI1WuDAEkGm2_T6Ad/view?usp=share_link" TargetMode="External"/><Relationship Id="rId262" Type="http://schemas.openxmlformats.org/officeDocument/2006/relationships/hyperlink" Target="https://gyazo.com/c771a016d3936cc027d51fce89e05bf5" TargetMode="External"/><Relationship Id="rId383" Type="http://schemas.openxmlformats.org/officeDocument/2006/relationships/hyperlink" Target="https://drive.google.com/file/d/11kdGp3VMFV0T3I0tk-Tc-gerpZBeSU_W/view?usp=share_link" TargetMode="External"/><Relationship Id="rId140" Type="http://schemas.openxmlformats.org/officeDocument/2006/relationships/hyperlink" Target="https://drive.google.com/file/d/1Brq0srzRiVAiVAEWvuXi0Snwoa_EhG7X/view" TargetMode="External"/><Relationship Id="rId261" Type="http://schemas.openxmlformats.org/officeDocument/2006/relationships/hyperlink" Target="https://drive.google.com/file/d/1GtD_IMyi31UFjsUxv_pwqjmD05dMfxfX/view?usp=share_link" TargetMode="External"/><Relationship Id="rId382" Type="http://schemas.openxmlformats.org/officeDocument/2006/relationships/hyperlink" Target="https://drive.google.com/file/d/1OpQn-kyx3W6AeWnoMuhrFaGGrkeb1znt/view?usp=share_link" TargetMode="External"/><Relationship Id="rId5" Type="http://schemas.openxmlformats.org/officeDocument/2006/relationships/hyperlink" Target="https://drive.google.com/file/d/1jbyPgTyK-oG_dSAPgsFFK6yxCAHx9iOV/view?usp=sharing" TargetMode="External"/><Relationship Id="rId147" Type="http://schemas.openxmlformats.org/officeDocument/2006/relationships/hyperlink" Target="https://drive.google.com/drive/folders/1V4FxxlkSuC2Z5ymoriUX8KglFPDXlhQi?usp=share_link" TargetMode="External"/><Relationship Id="rId268" Type="http://schemas.openxmlformats.org/officeDocument/2006/relationships/hyperlink" Target="https://drive.google.com/file/d/1wZf4fWds15ayUzkFRmJ9-J4mRjgC5CMR/view?usp=share_link" TargetMode="External"/><Relationship Id="rId389" Type="http://schemas.openxmlformats.org/officeDocument/2006/relationships/hyperlink" Target="https://drive.google.com/file/d/1fp0EStObTf0QBuymLYObvi4QXsyrV6SW/view?usp=share_link" TargetMode="External"/><Relationship Id="rId6" Type="http://schemas.openxmlformats.org/officeDocument/2006/relationships/hyperlink" Target="https://drive.google.com/file/d/1LBlG-5NzTkJ4nygUOVwwDV8DbbkHQCzk/view?usp=sharing" TargetMode="External"/><Relationship Id="rId146" Type="http://schemas.openxmlformats.org/officeDocument/2006/relationships/hyperlink" Target="https://drive.google.com/drive/folders/1F8tDjxIFvOYfNv1rs-0pxhRQjtaOdm48?usp=share_link" TargetMode="External"/><Relationship Id="rId267" Type="http://schemas.openxmlformats.org/officeDocument/2006/relationships/hyperlink" Target="https://drive.google.com/file/d/1i5wzWtslwGkXymTEve-6FG9bYEnrq0us/view?usp=share_link" TargetMode="External"/><Relationship Id="rId388" Type="http://schemas.openxmlformats.org/officeDocument/2006/relationships/hyperlink" Target="https://drive.google.com/file/d/1ntgFS1JRwLw7XvC9rpVckn62x1x1tSvU/view?usp=share_link" TargetMode="External"/><Relationship Id="rId7" Type="http://schemas.openxmlformats.org/officeDocument/2006/relationships/hyperlink" Target="https://drive.google.com/file/d/1AdhpeRgfFak664wwA5OL9mFlpizibXF4/view?usp=sharing" TargetMode="External"/><Relationship Id="rId145" Type="http://schemas.openxmlformats.org/officeDocument/2006/relationships/hyperlink" Target="https://drive.google.com/drive/folders/1mtxdpMdaS79jaQvYXKbbeWU2pVjptutl?usp=share_link" TargetMode="External"/><Relationship Id="rId266" Type="http://schemas.openxmlformats.org/officeDocument/2006/relationships/hyperlink" Target="https://drive.google.com/file/d/17u65pa5BhYuvkvTzVm-1sweErnmC3-M9/view?usp=share_link" TargetMode="External"/><Relationship Id="rId387" Type="http://schemas.openxmlformats.org/officeDocument/2006/relationships/hyperlink" Target="https://drive.google.com/file/d/1Yh2LRWevcR0SvVtp6zsg9CsRk_YOaAEM/view?usp=share_link" TargetMode="External"/><Relationship Id="rId8" Type="http://schemas.openxmlformats.org/officeDocument/2006/relationships/hyperlink" Target="https://drive.google.com/file/d/1tgiNW31OD_TSnlsEZURFTdRSIt9KgLaP/view?usp=sharing" TargetMode="External"/><Relationship Id="rId144" Type="http://schemas.openxmlformats.org/officeDocument/2006/relationships/hyperlink" Target="https://drive.google.com/file/d/1MOish1YMyLMmBQksIOZhnFNVa3HhAduT/view?usp=share_link" TargetMode="External"/><Relationship Id="rId265" Type="http://schemas.openxmlformats.org/officeDocument/2006/relationships/hyperlink" Target="https://drive.google.com/file/d/1EMT_VS4HN1DF8YKfRkmIdAB4QTC1fpCd/view?usp=share_link" TargetMode="External"/><Relationship Id="rId386" Type="http://schemas.openxmlformats.org/officeDocument/2006/relationships/hyperlink" Target="https://drive.google.com/file/d/1vxD2NE9XMsHrQlYxHgvGGgJNLIa7DUNh/view?usp=share_link" TargetMode="External"/><Relationship Id="rId260" Type="http://schemas.openxmlformats.org/officeDocument/2006/relationships/hyperlink" Target="https://drive.google.com/file/d/14spfMNkgIrqhwCcRfJGg_htLgZ8q5Ak6/view?usp=sharing" TargetMode="External"/><Relationship Id="rId381" Type="http://schemas.openxmlformats.org/officeDocument/2006/relationships/hyperlink" Target="https://drive.google.com/file/d/1caTqyQisXk162p5RWqlniNd2TB2gP5X8/view?usp=share_link" TargetMode="External"/><Relationship Id="rId380" Type="http://schemas.openxmlformats.org/officeDocument/2006/relationships/hyperlink" Target="https://drive.google.com/file/d/1Vi0kF_CSYKChKdh8ZWhxoEgMpUhG0GCZ/view?usp=sharing" TargetMode="External"/><Relationship Id="rId139" Type="http://schemas.openxmlformats.org/officeDocument/2006/relationships/hyperlink" Target="https://drive.google.com/file/d/1-2kkz2qzHdczWaZqlbpocyZ6D8hhRfVJ/view?usp=share_link" TargetMode="External"/><Relationship Id="rId138" Type="http://schemas.openxmlformats.org/officeDocument/2006/relationships/hyperlink" Target="https://drive.google.com/file/d/1-bwyIe1PqfqcgXpdzzL7vPxMBELzPPQ9/view?usp=share_link" TargetMode="External"/><Relationship Id="rId259" Type="http://schemas.openxmlformats.org/officeDocument/2006/relationships/hyperlink" Target="https://drive.google.com/file/d/1uwBtk1rz716kbRfji51e7avKsWZ3hUeV/view?usp=share_link" TargetMode="External"/><Relationship Id="rId137" Type="http://schemas.openxmlformats.org/officeDocument/2006/relationships/hyperlink" Target="https://drive.google.com/file/d/1QAgKFMlyvnBs899zvlCo-hJqBN_gRrww/view?usp=share_link" TargetMode="External"/><Relationship Id="rId258" Type="http://schemas.openxmlformats.org/officeDocument/2006/relationships/hyperlink" Target="https://drive.google.com/file/d/1KU7YlHGgzTpp2aPQqRykFcEKKU76MgwJ/view?usp=sharing" TargetMode="External"/><Relationship Id="rId379" Type="http://schemas.openxmlformats.org/officeDocument/2006/relationships/hyperlink" Target="https://drive.google.com/file/d/1CpbU_CunUm80SHhudcwspiksViQkNuUP/view?usp=share_link" TargetMode="External"/><Relationship Id="rId132" Type="http://schemas.openxmlformats.org/officeDocument/2006/relationships/hyperlink" Target="https://drive.google.com/file/d/1bCk8f7V35QhOdJP3PrutVs9h1BLijYqu/view?usp=share_link" TargetMode="External"/><Relationship Id="rId253" Type="http://schemas.openxmlformats.org/officeDocument/2006/relationships/hyperlink" Target="https://drive.google.com/file/d/1GTWCIgPBl-Ip5iH3m4LtVXarWsP017BK/view?usp=share_link" TargetMode="External"/><Relationship Id="rId374" Type="http://schemas.openxmlformats.org/officeDocument/2006/relationships/hyperlink" Target="https://drive.google.com/file/d/14m4YFKvaMupcFQ--0_vW9l7RdeOSvtFy/view?usp=share_link" TargetMode="External"/><Relationship Id="rId131" Type="http://schemas.openxmlformats.org/officeDocument/2006/relationships/hyperlink" Target="https://gyazo.com/6f00961c3ef43769b26c2fc14cf1b93b" TargetMode="External"/><Relationship Id="rId252" Type="http://schemas.openxmlformats.org/officeDocument/2006/relationships/hyperlink" Target="https://drive.google.com/file/d/1z_8zy2aQ1VDBMO4_eIB0wqldifqLaTs2/view?usp=sharing" TargetMode="External"/><Relationship Id="rId373" Type="http://schemas.openxmlformats.org/officeDocument/2006/relationships/hyperlink" Target="https://drive.google.com/file/d/16TNJdhCb_epJkl8fwP8-ZUzS68FAqG-r/view?usp=share_link" TargetMode="External"/><Relationship Id="rId130" Type="http://schemas.openxmlformats.org/officeDocument/2006/relationships/hyperlink" Target="https://drive.google.com/file/d/12lmr4JP-uhqiBFoNx4OxSebGEuzv7Sa9/view?usp=share_link" TargetMode="External"/><Relationship Id="rId251" Type="http://schemas.openxmlformats.org/officeDocument/2006/relationships/hyperlink" Target="https://drive.google.com/file/d/1ApiZR1MDDL6EQhfine9nwJ1YUHOXrskt/view?usp=share_link" TargetMode="External"/><Relationship Id="rId372" Type="http://schemas.openxmlformats.org/officeDocument/2006/relationships/hyperlink" Target="https://drive.google.com/file/d/1qOTl3TAdMT2TFSvOPM-2RE-FAtDAShtC/view?usp=sharing" TargetMode="External"/><Relationship Id="rId250" Type="http://schemas.openxmlformats.org/officeDocument/2006/relationships/hyperlink" Target="https://drive.google.com/file/d/1nh3fR6QXlW7Dg-9iIvjojR6oml6F91YB/view?usp=sharing" TargetMode="External"/><Relationship Id="rId371" Type="http://schemas.openxmlformats.org/officeDocument/2006/relationships/hyperlink" Target="https://drive.google.com/file/d/1O5EHx3V-n6872q2GBFnUHkqTQIr1F6qe/view?usp=share_link" TargetMode="External"/><Relationship Id="rId136" Type="http://schemas.openxmlformats.org/officeDocument/2006/relationships/hyperlink" Target="https://drive.google.com/file/d/1TyJuXQ_KaajSeUzJOh7rSTJ9t1bHlxdG/view?usp=share_link" TargetMode="External"/><Relationship Id="rId257" Type="http://schemas.openxmlformats.org/officeDocument/2006/relationships/hyperlink" Target="https://drive.google.com/file/d/10_8ekeyBt19iz4M1D2ADdoy5Bf5ioG9Z/view?usp=share_link" TargetMode="External"/><Relationship Id="rId378" Type="http://schemas.openxmlformats.org/officeDocument/2006/relationships/hyperlink" Target="https://drive.google.com/file/d/1IVtYwPMVAZrH1qjqUdbwvQhSB0E2k-l8/view?usp=sharing" TargetMode="External"/><Relationship Id="rId135" Type="http://schemas.openxmlformats.org/officeDocument/2006/relationships/hyperlink" Target="https://drive.google.com/file/d/1zH9UWSFrYx17Pin75UDXdu8-gU8euWt-/view?usp=share_link" TargetMode="External"/><Relationship Id="rId256" Type="http://schemas.openxmlformats.org/officeDocument/2006/relationships/hyperlink" Target="https://drive.google.com/file/d/1c5daZ6Zd-ng3M156zQ00Q_QXRlCSvEDI/view?usp=sharing" TargetMode="External"/><Relationship Id="rId377" Type="http://schemas.openxmlformats.org/officeDocument/2006/relationships/hyperlink" Target="https://drive.google.com/file/d/1P-Z8-q4LgZix7TM8zl7ZyHcwCsL6gAwK/view?usp=share_link" TargetMode="External"/><Relationship Id="rId134" Type="http://schemas.openxmlformats.org/officeDocument/2006/relationships/hyperlink" Target="https://drive.google.com/file/d/1I3qy6Av8zE8E7BwEjvMYVOKPD8SJDSC0/view?usp=share_link" TargetMode="External"/><Relationship Id="rId255" Type="http://schemas.openxmlformats.org/officeDocument/2006/relationships/hyperlink" Target="https://drive.google.com/file/d/192lysMcfgBsSaNh48bodw1_scFT021oX/view?usp=share_link" TargetMode="External"/><Relationship Id="rId376" Type="http://schemas.openxmlformats.org/officeDocument/2006/relationships/hyperlink" Target="https://drive.google.com/file/d/1i_VILbCkEg1pMoIOnewFzKpQOBVwEFN2/view?usp=sharing" TargetMode="External"/><Relationship Id="rId133" Type="http://schemas.openxmlformats.org/officeDocument/2006/relationships/hyperlink" Target="https://drive.google.com/drive/folders/1MAodEkPlcPowy7XW_clKNjA6ARNX7gNH?usp=share_link" TargetMode="External"/><Relationship Id="rId254" Type="http://schemas.openxmlformats.org/officeDocument/2006/relationships/hyperlink" Target="https://drive.google.com/file/d/1tpBvVtjWlygAAdOn4ubad43F7vBvW3uW/view?usp=sharing" TargetMode="External"/><Relationship Id="rId375" Type="http://schemas.openxmlformats.org/officeDocument/2006/relationships/hyperlink" Target="https://drive.google.com/file/d/1i8dYI2HaWBrjaXMtkw_2WaQ6heKuFj5o/view?usp=sharing" TargetMode="External"/><Relationship Id="rId172" Type="http://schemas.openxmlformats.org/officeDocument/2006/relationships/hyperlink" Target="https://drive.google.com/file/d/1BtYiFvIGfriLZ0tgiB_zrNLxU1AO-Ij4/view?usp=share_link" TargetMode="External"/><Relationship Id="rId293" Type="http://schemas.openxmlformats.org/officeDocument/2006/relationships/hyperlink" Target="https://drive.google.com/file/d/1b1F8-N2mnGwEQLkwVPnSzz-MRHNIpvwL/view?usp=share_link" TargetMode="External"/><Relationship Id="rId171" Type="http://schemas.openxmlformats.org/officeDocument/2006/relationships/hyperlink" Target="https://drive.google.com/file/d/1Y4ZvLy4MT663JwqD0MLMlDlov4NSeEBX/view?usp=share_link" TargetMode="External"/><Relationship Id="rId292" Type="http://schemas.openxmlformats.org/officeDocument/2006/relationships/hyperlink" Target="https://drive.google.com/file/d/15B736GsXEUs0rvuwBcyxcNpuCqtfnsn5/view?usp=share_link" TargetMode="External"/><Relationship Id="rId170" Type="http://schemas.openxmlformats.org/officeDocument/2006/relationships/hyperlink" Target="https://drive.google.com/drive/folders/1OCMWSj6oJpqtHZ-jpteoC3O7YLauDlAV?usp=share_link" TargetMode="External"/><Relationship Id="rId291" Type="http://schemas.openxmlformats.org/officeDocument/2006/relationships/hyperlink" Target="https://drive.google.com/file/d/1ilOWd3VhzbXsxRv_iJkRM59F4siRZdCi/view?usp=share_link" TargetMode="External"/><Relationship Id="rId290" Type="http://schemas.openxmlformats.org/officeDocument/2006/relationships/hyperlink" Target="https://drive.google.com/file/d/1xSUWIOOKyoaJnLkcyponEgyEs_t68KaK/view?usp=share_link" TargetMode="External"/><Relationship Id="rId165" Type="http://schemas.openxmlformats.org/officeDocument/2006/relationships/hyperlink" Target="https://drive.google.com/file/d/1YjnkHnpV2q2YP19rF-m6kYVMwMvB3V81/view?usp=share_link" TargetMode="External"/><Relationship Id="rId286" Type="http://schemas.openxmlformats.org/officeDocument/2006/relationships/hyperlink" Target="https://drive.google.com/file/d/1AaxyZVSj2rSe1nACs7vNuBMghF8GYW4H/view?usp=share_link" TargetMode="External"/><Relationship Id="rId164" Type="http://schemas.openxmlformats.org/officeDocument/2006/relationships/hyperlink" Target="https://gyazo.com/1897fd57ec471aa7ead1068f85586604" TargetMode="External"/><Relationship Id="rId285" Type="http://schemas.openxmlformats.org/officeDocument/2006/relationships/hyperlink" Target="https://drive.google.com/file/d/1qXF58IwpXHusMfWsvKTnm_7w5o2Cupw0/view?usp=share_link" TargetMode="External"/><Relationship Id="rId163" Type="http://schemas.openxmlformats.org/officeDocument/2006/relationships/hyperlink" Target="https://drive.google.com/file/d/1TVQCKZIQBNGPlF5iUb_qXOA4A0F_Vss9/view?usp=share_link" TargetMode="External"/><Relationship Id="rId284" Type="http://schemas.openxmlformats.org/officeDocument/2006/relationships/hyperlink" Target="https://gyazo.com/acb0056bc29f1ac54c24b78dc74de564" TargetMode="External"/><Relationship Id="rId162" Type="http://schemas.openxmlformats.org/officeDocument/2006/relationships/hyperlink" Target="https://gyazo.com/e7ca62df4473d78a7c0e52d2ba85c629" TargetMode="External"/><Relationship Id="rId283" Type="http://schemas.openxmlformats.org/officeDocument/2006/relationships/hyperlink" Target="https://drive.google.com/file/d/1Ob1tk7EqFNR1VS5x69jHhuwBTD6Cn8XL/view?usp=share_link" TargetMode="External"/><Relationship Id="rId169" Type="http://schemas.openxmlformats.org/officeDocument/2006/relationships/hyperlink" Target="https://drive.google.com/drive/folders/1rngDYcAzP50DhDHIuKvszHJUCB-fubID?usp=share_link" TargetMode="External"/><Relationship Id="rId168" Type="http://schemas.openxmlformats.org/officeDocument/2006/relationships/hyperlink" Target="https://drive.google.com/file/d/1R0MJhocAagS-eZ1ZzM4p3abructYvZMS/view?usp=share_link" TargetMode="External"/><Relationship Id="rId289" Type="http://schemas.openxmlformats.org/officeDocument/2006/relationships/hyperlink" Target="https://drive.google.com/file/d/1YEjcg6ctR-vVcBJ9J8SqznAudpiW4fyz/view?usp=share_link" TargetMode="External"/><Relationship Id="rId167" Type="http://schemas.openxmlformats.org/officeDocument/2006/relationships/hyperlink" Target="https://drive.google.com/drive/folders/1iyJo32EHirDvbKKMRPfCz12Tyj9yOvSv?usp=share_link" TargetMode="External"/><Relationship Id="rId288" Type="http://schemas.openxmlformats.org/officeDocument/2006/relationships/hyperlink" Target="https://drive.google.com/file/d/1iZEDDBE9YqXax91p3ZczSUmn08jO53eH/view?usp=share_link" TargetMode="External"/><Relationship Id="rId166" Type="http://schemas.openxmlformats.org/officeDocument/2006/relationships/hyperlink" Target="https://depositodeagua.es/550-large_default/-deposito-de-agua-herkules.jpg" TargetMode="External"/><Relationship Id="rId287" Type="http://schemas.openxmlformats.org/officeDocument/2006/relationships/hyperlink" Target="https://drive.google.com/file/d/1f9TyrhI9fv3NX-kwmP47Ax3Xt6z_srQ2/view?usp=share_link" TargetMode="External"/><Relationship Id="rId161" Type="http://schemas.openxmlformats.org/officeDocument/2006/relationships/hyperlink" Target="https://drive.google.com/file/d/1VDZT5qSdule6Xvvue4F4FsXfD5fPzoY4/view?usp=share_link" TargetMode="External"/><Relationship Id="rId282" Type="http://schemas.openxmlformats.org/officeDocument/2006/relationships/hyperlink" Target="https://drive.google.com/file/d/18u3mvU0ErYl2Afdxe4WmfElw1owzcOZ8/view?usp=share_link" TargetMode="External"/><Relationship Id="rId160" Type="http://schemas.openxmlformats.org/officeDocument/2006/relationships/hyperlink" Target="https://drive.google.com/file/d/1pEJ4COosffLPLFQKDVKQq32vUTUADYLK/view?usp=share_link" TargetMode="External"/><Relationship Id="rId281" Type="http://schemas.openxmlformats.org/officeDocument/2006/relationships/hyperlink" Target="https://drive.google.com/file/d/1IAB_ENlCg82UQojuZwZh67GhCwKWdOnm/view?usp=share_link" TargetMode="External"/><Relationship Id="rId280" Type="http://schemas.openxmlformats.org/officeDocument/2006/relationships/hyperlink" Target="https://gyazo.com/ff95c0fe77badc517d70d83700c5b611" TargetMode="External"/><Relationship Id="rId159" Type="http://schemas.openxmlformats.org/officeDocument/2006/relationships/hyperlink" Target="https://gyazo.com/cd3b1fff724083c5bac732c0b5823616" TargetMode="External"/><Relationship Id="rId154" Type="http://schemas.openxmlformats.org/officeDocument/2006/relationships/hyperlink" Target="https://drive.google.com/drive/folders/1pWr2rMBoWCeX4Z3TC8uSSQ4qxRBBysnx?usp=share_link" TargetMode="External"/><Relationship Id="rId275" Type="http://schemas.openxmlformats.org/officeDocument/2006/relationships/hyperlink" Target="https://drive.google.com/file/d/1g4azgizAIWtTE7kB1iv3t86Fo742hDjM/view?usp=share_link" TargetMode="External"/><Relationship Id="rId396" Type="http://schemas.openxmlformats.org/officeDocument/2006/relationships/hyperlink" Target="https://drive.google.com/file/d/17xf9_19V4wRMfVExaZj2eFJNArlQKHXy/view?usp=share_link" TargetMode="External"/><Relationship Id="rId153" Type="http://schemas.openxmlformats.org/officeDocument/2006/relationships/hyperlink" Target="https://drive.google.com/file/d/14onKUJFDyaUV-ztkqVLtFcpdBLRRk6kc/view?usp=sharing" TargetMode="External"/><Relationship Id="rId274" Type="http://schemas.openxmlformats.org/officeDocument/2006/relationships/hyperlink" Target="https://gyazo.com/d78efba6f17283fea3262e2856fe5446" TargetMode="External"/><Relationship Id="rId395" Type="http://schemas.openxmlformats.org/officeDocument/2006/relationships/hyperlink" Target="http://drive.google.com/uc?export=view&amp;id=1gU5-lYk3qrjZX8vosgm6EJ93VYriiTNW" TargetMode="External"/><Relationship Id="rId152" Type="http://schemas.openxmlformats.org/officeDocument/2006/relationships/hyperlink" Target="https://drive.google.com/drive/folders/1rl7qT5UlYpim96u_4r51pHX7aG34lMIY?usp=share_link" TargetMode="External"/><Relationship Id="rId273" Type="http://schemas.openxmlformats.org/officeDocument/2006/relationships/hyperlink" Target="https://drive.google.com/file/d/1t5ccYQmmTXgI1x2zuERftfb2RybEvLbj/view?usp=share_link" TargetMode="External"/><Relationship Id="rId394" Type="http://schemas.openxmlformats.org/officeDocument/2006/relationships/hyperlink" Target="https://drive.google.com/file/d/1pai4AkeDhhz4SFDKX2plwFbDcyoGbouV/view?usp=share_link" TargetMode="External"/><Relationship Id="rId151" Type="http://schemas.openxmlformats.org/officeDocument/2006/relationships/hyperlink" Target="https://drive.google.com/file/d/1fGgD7HIMU1D7CdX18unBe3JjuV3TXlzB/view?usp=sharing" TargetMode="External"/><Relationship Id="rId272" Type="http://schemas.openxmlformats.org/officeDocument/2006/relationships/hyperlink" Target="https://drive.google.com/file/d/1y_leBGJtTeGf5WrjzCZwdoB5sh4dG7FS/view?usp=share_link" TargetMode="External"/><Relationship Id="rId393" Type="http://schemas.openxmlformats.org/officeDocument/2006/relationships/hyperlink" Target="http://drive.google.com/uc?export=view&amp;id=1YgWPq9FoeKuD2OodaPMh5BETEbiq-aj-" TargetMode="External"/><Relationship Id="rId158" Type="http://schemas.openxmlformats.org/officeDocument/2006/relationships/hyperlink" Target="https://drive.google.com/drive/folders/1fRmlpiIvTziZo4lQb14c6jqQ4qtEAJvt?usp=share_link" TargetMode="External"/><Relationship Id="rId279" Type="http://schemas.openxmlformats.org/officeDocument/2006/relationships/hyperlink" Target="https://drive.google.com/file/d/1hMh8a00JOvQ8FH_aoo6ogujj5e-zFHMy/view?usp=share_link" TargetMode="External"/><Relationship Id="rId157" Type="http://schemas.openxmlformats.org/officeDocument/2006/relationships/hyperlink" Target="https://drive.google.com/file/d/1XVfxewGijTI6oRxllYNHXuHuHAAYsP6D/view?usp=sharing" TargetMode="External"/><Relationship Id="rId278" Type="http://schemas.openxmlformats.org/officeDocument/2006/relationships/hyperlink" Target="https://gyazo.com/996986e52cb7181ef7e18021f15999c0" TargetMode="External"/><Relationship Id="rId399" Type="http://schemas.openxmlformats.org/officeDocument/2006/relationships/hyperlink" Target="https://drive.google.com/file/d/187O7oaymRB4hH7kDBVx-9Zw09AgmTta2/view?usp=share_link" TargetMode="External"/><Relationship Id="rId156" Type="http://schemas.openxmlformats.org/officeDocument/2006/relationships/hyperlink" Target="https://drive.google.com/drive/folders/19rCUFEAbKT8LyylD0UWHXeoIfr4lfPk-?usp=share_link" TargetMode="External"/><Relationship Id="rId277" Type="http://schemas.openxmlformats.org/officeDocument/2006/relationships/hyperlink" Target="https://drive.google.com/file/d/1ibvdE4Af0O7ZHfAlwxujOe_DKqFMW_OT/view?usp=share_link" TargetMode="External"/><Relationship Id="rId398" Type="http://schemas.openxmlformats.org/officeDocument/2006/relationships/hyperlink" Target="http://drive.google.com/uc?export=view&amp;id=191FVMSZQN3cn3nInrzx67sYFSDN5HfRp" TargetMode="External"/><Relationship Id="rId155" Type="http://schemas.openxmlformats.org/officeDocument/2006/relationships/hyperlink" Target="https://drive.google.com/file/d/1axJxdYGOQn0TRnfnU2r5zXGQwfBSDV2S/view?usp=sharing" TargetMode="External"/><Relationship Id="rId276" Type="http://schemas.openxmlformats.org/officeDocument/2006/relationships/hyperlink" Target="https://gyazo.com/56e16eaa077f836e20001b8577790da7" TargetMode="External"/><Relationship Id="rId397" Type="http://schemas.openxmlformats.org/officeDocument/2006/relationships/hyperlink" Target="https://drive.google.com/file/d/1z5e_Sau6J-fzLtqpPN3QSt5huS5cE8YA/view?usp=share_link" TargetMode="External"/><Relationship Id="rId40" Type="http://schemas.openxmlformats.org/officeDocument/2006/relationships/hyperlink" Target="https://drive.google.com/file/d/1pVTyaV9MtxyOOnfpFoAvYja56sRCbMtt/view?usp=sharing" TargetMode="External"/><Relationship Id="rId42" Type="http://schemas.openxmlformats.org/officeDocument/2006/relationships/hyperlink" Target="https://drive.google.com/file/d/1tUyiZ0g9qZB-ty_rr3t9pBSGQezMrNnO/view?usp=share_link" TargetMode="External"/><Relationship Id="rId41" Type="http://schemas.openxmlformats.org/officeDocument/2006/relationships/hyperlink" Target="https://drive.google.com/file/d/1RrjH6ZvKr-azpHxzhi73jYOZ_Q3DOf8N/view?usp=sharing" TargetMode="External"/><Relationship Id="rId44" Type="http://schemas.openxmlformats.org/officeDocument/2006/relationships/hyperlink" Target="https://drive.google.com/file/d/17bfdjAnpa-wJOiG0zwS9hGRcqPYjlgzK/view?usp=share_link" TargetMode="External"/><Relationship Id="rId43" Type="http://schemas.openxmlformats.org/officeDocument/2006/relationships/hyperlink" Target="https://drive.google.com/file/d/1S__-Eg6e5MvKCfrDEP-t0OewT8UiqrJT/view?usp=share_link" TargetMode="External"/><Relationship Id="rId46" Type="http://schemas.openxmlformats.org/officeDocument/2006/relationships/hyperlink" Target="https://drive.google.com/file/d/13RPwN_1SiLJj0G-8KTs7hlz8llTAZflH/view?usp=share_link" TargetMode="External"/><Relationship Id="rId45" Type="http://schemas.openxmlformats.org/officeDocument/2006/relationships/hyperlink" Target="https://drive.google.com/file/d/13T2P7DqDqMQKNOQAbbW2Xi2n5H65RcCW/view?usp=share_link" TargetMode="External"/><Relationship Id="rId48" Type="http://schemas.openxmlformats.org/officeDocument/2006/relationships/hyperlink" Target="https://drive.google.com/file/d/1qopUwvEUVGRMjhBh7vyZMEHm7GGelYD2/view?usp=sharing" TargetMode="External"/><Relationship Id="rId47" Type="http://schemas.openxmlformats.org/officeDocument/2006/relationships/hyperlink" Target="https://drive.google.com/file/d/1Am2qUeuW91IwEh6byWdfCL9ru_AsUeMc/view?usp=share_link" TargetMode="External"/><Relationship Id="rId49" Type="http://schemas.openxmlformats.org/officeDocument/2006/relationships/hyperlink" Target="https://drive.google.com/file/d/1hY7xwkfxiMO8dO2AcwMsXHZAXMXYGt9e/view?usp=sharing" TargetMode="External"/><Relationship Id="rId31" Type="http://schemas.openxmlformats.org/officeDocument/2006/relationships/hyperlink" Target="https://drive.google.com/file/d/1NI8GmRXPagAMimaOUeU3XS2xS_Y_mg8F/view?usp=sharing" TargetMode="External"/><Relationship Id="rId30" Type="http://schemas.openxmlformats.org/officeDocument/2006/relationships/hyperlink" Target="https://drive.google.com/file/d/10SzQkWs-Dd5bLwuNaofl2EvLvSv0OJNJ/view?usp=sharing" TargetMode="External"/><Relationship Id="rId33" Type="http://schemas.openxmlformats.org/officeDocument/2006/relationships/hyperlink" Target="https://drive.google.com/file/d/1M7nRSdJezNsCHGNOxVJPErvFeAB6um37/view?usp=sharing" TargetMode="External"/><Relationship Id="rId32" Type="http://schemas.openxmlformats.org/officeDocument/2006/relationships/hyperlink" Target="https://drive.google.com/file/d/1sswBq3ZryeGH6HnYRQqcKIN-Daxd8PIp/view?usp=sharing" TargetMode="External"/><Relationship Id="rId35" Type="http://schemas.openxmlformats.org/officeDocument/2006/relationships/hyperlink" Target="https://drive.google.com/file/d/1zLnsSCjXRwmMVidXqGk2Sv2Kgi2XEeZz/view?usp=sharing" TargetMode="External"/><Relationship Id="rId34" Type="http://schemas.openxmlformats.org/officeDocument/2006/relationships/hyperlink" Target="https://drive.google.com/file/d/1JDL7LUggSu_5mm_iNYnvDy8P-Gb1cGj1/view?usp=sharing" TargetMode="External"/><Relationship Id="rId37" Type="http://schemas.openxmlformats.org/officeDocument/2006/relationships/hyperlink" Target="https://drive.google.com/file/d/1XgQCrwvAOc5un5qlZ7xRfe-JBq8Q_UHp/view?usp=sharing" TargetMode="External"/><Relationship Id="rId36" Type="http://schemas.openxmlformats.org/officeDocument/2006/relationships/hyperlink" Target="https://drive.google.com/file/d/1tGkIJVAZMphDbSsS6fRaV-5hFXuyIa7d/view?usp=sharing" TargetMode="External"/><Relationship Id="rId39" Type="http://schemas.openxmlformats.org/officeDocument/2006/relationships/hyperlink" Target="https://drive.google.com/file/d/1gBMZ4JMxSCouN7fYwvPvrzPT1dU0cJpq/view?usp=sharing" TargetMode="External"/><Relationship Id="rId38" Type="http://schemas.openxmlformats.org/officeDocument/2006/relationships/hyperlink" Target="https://drive.google.com/file/d/1e_tMho62MXSjNH1_CiI0w7E_x6CL06XG/view?usp=sharing" TargetMode="External"/><Relationship Id="rId20" Type="http://schemas.openxmlformats.org/officeDocument/2006/relationships/hyperlink" Target="https://drive.google.com/file/d/1JBzvQc-jCU9gV21e2SKuFTD8gkAJXZXV/view?usp=sharing" TargetMode="External"/><Relationship Id="rId22" Type="http://schemas.openxmlformats.org/officeDocument/2006/relationships/hyperlink" Target="https://drive.google.com/file/d/1yPbDwDz07VgYoorZ5y7nID-ZO4J1NI33/view?usp=sharing" TargetMode="External"/><Relationship Id="rId21" Type="http://schemas.openxmlformats.org/officeDocument/2006/relationships/hyperlink" Target="https://drive.google.com/file/d/1GJlNqK8Ijda1MuHV-v_1-4CfKPnQ0kqT/view?usp=sharing" TargetMode="External"/><Relationship Id="rId24" Type="http://schemas.openxmlformats.org/officeDocument/2006/relationships/hyperlink" Target="https://drive.google.com/file/d/1xH6KhkphuTQkrb3YSN_9iV3QuU6JvpJ7/view?usp=sharing" TargetMode="External"/><Relationship Id="rId23" Type="http://schemas.openxmlformats.org/officeDocument/2006/relationships/hyperlink" Target="https://drive.google.com/file/d/1nQ_D_xe1DEfzfOhXOCfPQJeagpFk-j2S/view?usp=sharing" TargetMode="External"/><Relationship Id="rId409" Type="http://schemas.openxmlformats.org/officeDocument/2006/relationships/hyperlink" Target="https://drive.google.com/file/d/1SxQLrOaUrVI9z8418vJhbsSp7P-6bS_V/view?usp=share_link" TargetMode="External"/><Relationship Id="rId404" Type="http://schemas.openxmlformats.org/officeDocument/2006/relationships/hyperlink" Target="https://drive.google.com/file/d/1mnw-6B7A528tma1ezLJuZPPou3PHwBZx/view?usp=share_link" TargetMode="External"/><Relationship Id="rId403" Type="http://schemas.openxmlformats.org/officeDocument/2006/relationships/hyperlink" Target="https://drive.google.com/file/d/1YZwxSqkrX4v6wYn4vJwZVg5jP9O0rjHr/view?usp=share_link" TargetMode="External"/><Relationship Id="rId402" Type="http://schemas.openxmlformats.org/officeDocument/2006/relationships/hyperlink" Target="https://drive.google.com/drive/folders/1R0rF0jYkmKYi8vTdgb1MfefFS1Rf5CQ3?usp=share_link" TargetMode="External"/><Relationship Id="rId401" Type="http://schemas.openxmlformats.org/officeDocument/2006/relationships/hyperlink" Target="https://drive.google.com/file/d/1YI0YvUpdJAsSW0KbftP1d611nv1P9lJV/view?usp=share_link" TargetMode="External"/><Relationship Id="rId408" Type="http://schemas.openxmlformats.org/officeDocument/2006/relationships/hyperlink" Target="https://drive.google.com/file/d/1kb5OHhk9xnsehbKXUKxRqGRDuTDtm3p2/view?usp=share_link" TargetMode="External"/><Relationship Id="rId407" Type="http://schemas.openxmlformats.org/officeDocument/2006/relationships/hyperlink" Target="https://drive.google.com/file/d/1bflO5eowqNm6KuqJrBcQxVcRLd-BPxnU/view?usp=share_link" TargetMode="External"/><Relationship Id="rId406" Type="http://schemas.openxmlformats.org/officeDocument/2006/relationships/hyperlink" Target="https://drive.google.com/drive/folders/1lj-L7rcpjWQ6lPfDOmGHI1HR-Ad9Gbrw?usp=share_link" TargetMode="External"/><Relationship Id="rId405" Type="http://schemas.openxmlformats.org/officeDocument/2006/relationships/hyperlink" Target="https://drive.google.com/file/d/1aT5R9_myfpgnoJasEwW7aYc8JPkVtdRq/view?usp=share_link" TargetMode="External"/><Relationship Id="rId26" Type="http://schemas.openxmlformats.org/officeDocument/2006/relationships/hyperlink" Target="https://drive.google.com/file/d/1Pr2_m49E3BPWdTjU3v9IFYrZfMIpMgF8/view?usp=sharing" TargetMode="External"/><Relationship Id="rId25" Type="http://schemas.openxmlformats.org/officeDocument/2006/relationships/hyperlink" Target="https://drive.google.com/file/d/12s7Dpp_2f9qTmfBCdSMQC4eqNSPL16Qr/view?usp=sharing" TargetMode="External"/><Relationship Id="rId28" Type="http://schemas.openxmlformats.org/officeDocument/2006/relationships/hyperlink" Target="https://drive.google.com/file/d/1_QzoLaF8BjrSc_pa_hfEoZZLK58YdfYD/view?usp=sharing" TargetMode="External"/><Relationship Id="rId27" Type="http://schemas.openxmlformats.org/officeDocument/2006/relationships/hyperlink" Target="https://drive.google.com/file/d/1OoYZ1OvleUrQv6eZolHFCEq8EZDHTYVo/view?usp=sharing" TargetMode="External"/><Relationship Id="rId400" Type="http://schemas.openxmlformats.org/officeDocument/2006/relationships/hyperlink" Target="http://drive.google.com/uc?export=view&amp;id=157a9uK2ONakHexd2-qUOAa-HtTN26aPr" TargetMode="External"/><Relationship Id="rId29" Type="http://schemas.openxmlformats.org/officeDocument/2006/relationships/hyperlink" Target="https://drive.google.com/file/d/1LbWliZjpkGiThbVoilYIql4bDrkvJZlM/view?usp=sharing" TargetMode="External"/><Relationship Id="rId11" Type="http://schemas.openxmlformats.org/officeDocument/2006/relationships/hyperlink" Target="https://drive.google.com/file/d/16h_7BMhg-B86zzsXzkXKnxud0CMRNuNF/view?usp=sharing" TargetMode="External"/><Relationship Id="rId10" Type="http://schemas.openxmlformats.org/officeDocument/2006/relationships/hyperlink" Target="https://drive.google.com/file/d/1fRXJagQr7kBoV6-9qkUvtqoAenFGMVYv/view?usp=sharing" TargetMode="External"/><Relationship Id="rId13" Type="http://schemas.openxmlformats.org/officeDocument/2006/relationships/hyperlink" Target="https://drive.google.com/file/d/1myhlZrrl19QsZtS1-ZqQDmrTxcZvxjMN/view?usp=sharing" TargetMode="External"/><Relationship Id="rId12" Type="http://schemas.openxmlformats.org/officeDocument/2006/relationships/hyperlink" Target="https://drive.google.com/file/d/1uyBHyn6gaQONVC0fFTieaPVwAxaTSOyX/view?usp=sharing" TargetMode="External"/><Relationship Id="rId15" Type="http://schemas.openxmlformats.org/officeDocument/2006/relationships/hyperlink" Target="https://drive.google.com/file/d/1boxtbJczlB_RkmMTKoWX7njNOe8wvLpZ/view?usp=share_link" TargetMode="External"/><Relationship Id="rId14" Type="http://schemas.openxmlformats.org/officeDocument/2006/relationships/hyperlink" Target="https://drive.google.com/file/d/1ALHxj-lC5yaGK23M8taUAsqt54CpCorB/view?usp=sharing" TargetMode="External"/><Relationship Id="rId17" Type="http://schemas.openxmlformats.org/officeDocument/2006/relationships/hyperlink" Target="https://drive.google.com/file/d/1GoCikCYweYcMcyqzlbzZGD8OhjsBkOq-/view?usp=share_link" TargetMode="External"/><Relationship Id="rId16" Type="http://schemas.openxmlformats.org/officeDocument/2006/relationships/hyperlink" Target="https://drive.google.com/file/d/18KWPL5zxKjTLJiKfz52txiyeXMy3oEYR/view?usp=share_link" TargetMode="External"/><Relationship Id="rId19" Type="http://schemas.openxmlformats.org/officeDocument/2006/relationships/hyperlink" Target="https://drive.google.com/file/d/1tYlcqLrNXg60l3w7C4kD1id3geHiT8cv/view?usp=share_link" TargetMode="External"/><Relationship Id="rId18" Type="http://schemas.openxmlformats.org/officeDocument/2006/relationships/hyperlink" Target="https://drive.google.com/file/d/1Xy30q8tqsljkT5CGKuwmYrGadAw1nNZR/view?usp=share_link" TargetMode="External"/><Relationship Id="rId84" Type="http://schemas.openxmlformats.org/officeDocument/2006/relationships/hyperlink" Target="https://drive.google.com/file/d/1rqNZK4S1UYKj95CoNxAT84byEnEUpszR/view?usp=share_link" TargetMode="External"/><Relationship Id="rId83" Type="http://schemas.openxmlformats.org/officeDocument/2006/relationships/hyperlink" Target="https://drive.google.com/file/d/1XCy4oni4yx-1sQ95jzGyX65NgmIvmxTx/view?usp=share_link" TargetMode="External"/><Relationship Id="rId86" Type="http://schemas.openxmlformats.org/officeDocument/2006/relationships/hyperlink" Target="https://gyazo.com/3693091c79011e4aa6e967bad406cf99" TargetMode="External"/><Relationship Id="rId85" Type="http://schemas.openxmlformats.org/officeDocument/2006/relationships/hyperlink" Target="https://drive.google.com/drive/folders/1-500kvnmscvb0FX555uY0kTxdtWLQQYH?usp=share_link" TargetMode="External"/><Relationship Id="rId88" Type="http://schemas.openxmlformats.org/officeDocument/2006/relationships/hyperlink" Target="https://drive.google.com/drive/folders/1iK6tAbGvGXEDZ27w-ePoVqZ6iNl06IdB?usp=share_link" TargetMode="External"/><Relationship Id="rId87" Type="http://schemas.openxmlformats.org/officeDocument/2006/relationships/hyperlink" Target="https://drive.google.com/drive/folders/17Z_7JZYaOKO7863BqCUPQ0H709dYXkdl?usp=share_link" TargetMode="External"/><Relationship Id="rId89" Type="http://schemas.openxmlformats.org/officeDocument/2006/relationships/hyperlink" Target="https://drive.google.com/drive/folders/1P_QnSBOVAHQHN09L9YcV0e3cEQ5fyDXC?usp=share_link" TargetMode="External"/><Relationship Id="rId80" Type="http://schemas.openxmlformats.org/officeDocument/2006/relationships/hyperlink" Target="https://gyazo.com/47a9c2622c9c21318b3e4b6be58cc427" TargetMode="External"/><Relationship Id="rId82" Type="http://schemas.openxmlformats.org/officeDocument/2006/relationships/hyperlink" Target="https://drive.google.com/file/d/1BnbsE__Y-xmXsYxAgRUBFHEs9G6UoE-z/view?usp=share_link" TargetMode="External"/><Relationship Id="rId81" Type="http://schemas.openxmlformats.org/officeDocument/2006/relationships/hyperlink" Target="https://gyazo.com/48dcce7134d2e1ead7ad14c093fc0691" TargetMode="External"/><Relationship Id="rId73" Type="http://schemas.openxmlformats.org/officeDocument/2006/relationships/hyperlink" Target="https://drive.google.com/drive/folders/1hoMK1xYFZ2HhP26jnp4rI5JbSRzLJjnC?usp=share_link" TargetMode="External"/><Relationship Id="rId72" Type="http://schemas.openxmlformats.org/officeDocument/2006/relationships/hyperlink" Target="https://drive.google.com/drive/folders/1mk_AN9ACm0Gj4PGs312yQPOYL8ogjXJQ?usp=share_link" TargetMode="External"/><Relationship Id="rId75" Type="http://schemas.openxmlformats.org/officeDocument/2006/relationships/hyperlink" Target="https://drive.google.com/drive/folders/1BgWRN2s_sut5CwKqFbBMqttRfp_YCwDC?usp=share_link" TargetMode="External"/><Relationship Id="rId74" Type="http://schemas.openxmlformats.org/officeDocument/2006/relationships/hyperlink" Target="https://gyazo.com/78800d77cbf59af2e0f8878d6944b2e2" TargetMode="External"/><Relationship Id="rId77" Type="http://schemas.openxmlformats.org/officeDocument/2006/relationships/hyperlink" Target="https://drive.google.com/drive/folders/1b-NGLIopukP_SetZEsWzqLjMvPSoemiY?usp=share_link" TargetMode="External"/><Relationship Id="rId76" Type="http://schemas.openxmlformats.org/officeDocument/2006/relationships/hyperlink" Target="https://gyazo.com/b75979bea3b2e67f88bdd66c0b916de0" TargetMode="External"/><Relationship Id="rId79" Type="http://schemas.openxmlformats.org/officeDocument/2006/relationships/hyperlink" Target="https://drive.google.com/drive/folders/16ym5MzrMWOxD3yrDsEHo5bpjuYgSEfN_?usp=share_link" TargetMode="External"/><Relationship Id="rId78" Type="http://schemas.openxmlformats.org/officeDocument/2006/relationships/hyperlink" Target="https://drive.google.com/drive/folders/1JZXPuRGhPbPn__K8WW5qQ6UsltpcR-8i?usp=share_link" TargetMode="External"/><Relationship Id="rId71" Type="http://schemas.openxmlformats.org/officeDocument/2006/relationships/hyperlink" Target="https://drive.google.com/drive/folders/1at6_ubkIXXH6mdnvyxt-x8zAi74AOFbt" TargetMode="External"/><Relationship Id="rId70" Type="http://schemas.openxmlformats.org/officeDocument/2006/relationships/hyperlink" Target="https://drive.google.com/file/d/1nj_NtUFVPDPoSY1OQ0d8VXtSzESCtzmC/view?usp=share_link" TargetMode="External"/><Relationship Id="rId62" Type="http://schemas.openxmlformats.org/officeDocument/2006/relationships/hyperlink" Target="https://drive.google.com/file/d/1OcE596TjqKXiYYEm9qGbcRGr3-Z640xH/view?usp=sharing" TargetMode="External"/><Relationship Id="rId61" Type="http://schemas.openxmlformats.org/officeDocument/2006/relationships/hyperlink" Target="https://drive.google.com/file/d/1VhSpg7cwsxEhT9AbCyS9nbufCL1VEXeu/view?usp=sharing" TargetMode="External"/><Relationship Id="rId64" Type="http://schemas.openxmlformats.org/officeDocument/2006/relationships/hyperlink" Target="https://drive.google.com/file/d/1Yk5Buu9bG8fSl4-ChhhRMT1OIgjojzU7/view?usp=sharing" TargetMode="External"/><Relationship Id="rId63" Type="http://schemas.openxmlformats.org/officeDocument/2006/relationships/hyperlink" Target="https://drive.google.com/file/d/16_CD0bX8tJi4SgB7d66w6gqg1bO7lUXr/view?usp=sharing" TargetMode="External"/><Relationship Id="rId66" Type="http://schemas.openxmlformats.org/officeDocument/2006/relationships/hyperlink" Target="https://drive.google.com/file/d/152A72W35VXrcqfAQjAQczNX9TbXv3_Fk/view?usp=sharing" TargetMode="External"/><Relationship Id="rId65" Type="http://schemas.openxmlformats.org/officeDocument/2006/relationships/hyperlink" Target="https://drive.google.com/file/d/1tNx328gMnHqG_niiySaRzTJpbrtHDlC_/view?usp=sharing" TargetMode="External"/><Relationship Id="rId68" Type="http://schemas.openxmlformats.org/officeDocument/2006/relationships/hyperlink" Target="https://drive.google.com/drive/folders/1u3t3s3Onp6sLwX3Vu66u8mEGLwThzqno?usp=share_link" TargetMode="External"/><Relationship Id="rId67" Type="http://schemas.openxmlformats.org/officeDocument/2006/relationships/hyperlink" Target="https://drive.google.com/drive/folders/1AFdH-a-6W8kb5QL3bYHWkPttBLSw_qpR?usp=share_link" TargetMode="External"/><Relationship Id="rId60" Type="http://schemas.openxmlformats.org/officeDocument/2006/relationships/hyperlink" Target="https://drive.google.com/file/d/1VsqxlwlnIPsZNfBPZAos46O6o6SaV5RZ/view?usp=sharing" TargetMode="External"/><Relationship Id="rId69" Type="http://schemas.openxmlformats.org/officeDocument/2006/relationships/hyperlink" Target="https://gyazo.com/1ff67b00899f46b2a0943c99ac2e529e" TargetMode="External"/><Relationship Id="rId51" Type="http://schemas.openxmlformats.org/officeDocument/2006/relationships/hyperlink" Target="https://drive.google.com/file/d/1OjiDnAd0LycJCijcIN8L0F5GGgbQxJjL/view?usp=share_link" TargetMode="External"/><Relationship Id="rId50" Type="http://schemas.openxmlformats.org/officeDocument/2006/relationships/hyperlink" Target="https://drive.google.com/file/d/1FM9cItP5Zj2q9UhCehKeSa-Lb5CuzBh7/view?usp=sharing" TargetMode="External"/><Relationship Id="rId53" Type="http://schemas.openxmlformats.org/officeDocument/2006/relationships/hyperlink" Target="https://drive.google.com/file/d/1XKFI8MMdsWwgnc3gmKuKSg4sH8OUYG1e/view?usp=sharing" TargetMode="External"/><Relationship Id="rId52" Type="http://schemas.openxmlformats.org/officeDocument/2006/relationships/hyperlink" Target="https://drive.google.com/file/d/1wS6AfscXoWt_PWZzrQ7Zg8WY5VNvzDlU/view?usp=share_link" TargetMode="External"/><Relationship Id="rId55" Type="http://schemas.openxmlformats.org/officeDocument/2006/relationships/hyperlink" Target="https://drive.google.com/file/d/1D0m1Nn8R3PGMBPLoCUlwZ8zH7Rnq7gF9/view?usp=share_link" TargetMode="External"/><Relationship Id="rId54" Type="http://schemas.openxmlformats.org/officeDocument/2006/relationships/hyperlink" Target="https://drive.google.com/file/d/1ZHCQLFeiacUFIyVWgTfROvO_icf6CnE8/view?usp=share_link" TargetMode="External"/><Relationship Id="rId57" Type="http://schemas.openxmlformats.org/officeDocument/2006/relationships/hyperlink" Target="https://drive.google.com/file/d/1fKSQxtO6mdGJzrDl7D-eIpGd_V1oHTNb/view?usp=sharing" TargetMode="External"/><Relationship Id="rId56" Type="http://schemas.openxmlformats.org/officeDocument/2006/relationships/hyperlink" Target="https://drive.google.com/file/d/1t4qv0PQ7Tm581VVBd_bArKLAddCu9lC-/view?usp=sharing" TargetMode="External"/><Relationship Id="rId59" Type="http://schemas.openxmlformats.org/officeDocument/2006/relationships/hyperlink" Target="https://drive.google.com/file/d/1ExuV2pBdghAHStSFXciIf1b-ve63Eiwb/view?usp=sharing" TargetMode="External"/><Relationship Id="rId58" Type="http://schemas.openxmlformats.org/officeDocument/2006/relationships/hyperlink" Target="https://drive.google.com/file/d/1NodcYqUfRL0EQNKmfDKJN2YJxw0x0a1-/view?usp=sharing" TargetMode="External"/><Relationship Id="rId107" Type="http://schemas.openxmlformats.org/officeDocument/2006/relationships/hyperlink" Target="https://drive.google.com/drive/folders/17DmPKx8k4sKt5GyvPNSA1AbLbUdfzBg-?usp=share_link" TargetMode="External"/><Relationship Id="rId228" Type="http://schemas.openxmlformats.org/officeDocument/2006/relationships/hyperlink" Target="https://drive.google.com/file/d/1xj6ZcoNrdKIbUSePpL7amvSV-X_NTNmH/view?usp=sharing" TargetMode="External"/><Relationship Id="rId349" Type="http://schemas.openxmlformats.org/officeDocument/2006/relationships/hyperlink" Target="https://drive.google.com/file/d/1WoWgU9MyssUguevVjYDyYmGDA3DMFya2/view?usp=share_link" TargetMode="External"/><Relationship Id="rId106" Type="http://schemas.openxmlformats.org/officeDocument/2006/relationships/hyperlink" Target="https://drive.google.com/drive/folders/1YHz4Eybm-42ZHE0wyWLZEXFODFh-gnA3?usp=share_link" TargetMode="External"/><Relationship Id="rId227" Type="http://schemas.openxmlformats.org/officeDocument/2006/relationships/hyperlink" Target="https://drive.google.com/file/d/1wZsTRVVFpR67FupNqQcOrxE3fZP-2UOA/view?usp=share_link" TargetMode="External"/><Relationship Id="rId348" Type="http://schemas.openxmlformats.org/officeDocument/2006/relationships/hyperlink" Target="https://drive.google.com/file/d/1dKAd29gI-rX2QU5LooY0mKgNlAm1Oqnb/view?usp=share_link" TargetMode="External"/><Relationship Id="rId105" Type="http://schemas.openxmlformats.org/officeDocument/2006/relationships/hyperlink" Target="https://drive.google.com/drive/folders/1-_O8cKz9ZO3iwLEXcCcZ4AN2-GHsVTyn?usp=share_link" TargetMode="External"/><Relationship Id="rId226" Type="http://schemas.openxmlformats.org/officeDocument/2006/relationships/hyperlink" Target="https://drive.google.com/file/d/1Qlnl7abIhVaD7HdSdWFHnAGC4xlU_jTB/view?usp=sharing" TargetMode="External"/><Relationship Id="rId347" Type="http://schemas.openxmlformats.org/officeDocument/2006/relationships/hyperlink" Target="https://drive.google.com/file/d/1ovmxB131OrhGSV6E2jXOSxux1Z7a6jec/view?usp=share_link" TargetMode="External"/><Relationship Id="rId104" Type="http://schemas.openxmlformats.org/officeDocument/2006/relationships/hyperlink" Target="https://drive.google.com/drive/folders/1uBbiiBWO26Rqu1kRNBr1wALQbVTuH4af?usp=share_link" TargetMode="External"/><Relationship Id="rId225" Type="http://schemas.openxmlformats.org/officeDocument/2006/relationships/hyperlink" Target="https://drive.google.com/file/d/15hoiZ_Y25wEImTOWHjxcfdB-7_zXhdxO/view?usp=share_link" TargetMode="External"/><Relationship Id="rId346" Type="http://schemas.openxmlformats.org/officeDocument/2006/relationships/hyperlink" Target="https://drive.google.com/file/d/12ysezLhpyH2N3-OfGtYQkZoMkdq5l9kY/view?usp=share_link" TargetMode="External"/><Relationship Id="rId109" Type="http://schemas.openxmlformats.org/officeDocument/2006/relationships/hyperlink" Target="https://drive.google.com/file/d/1B8LI4A5o14gw9AgwKcCoEGzqxESC7aWj/view?usp=share_link" TargetMode="External"/><Relationship Id="rId108" Type="http://schemas.openxmlformats.org/officeDocument/2006/relationships/hyperlink" Target="https://drive.google.com/drive/folders/13_ObmNBDHJy4aOycemlhLWibW2mlEoVX?usp=share_link" TargetMode="External"/><Relationship Id="rId229" Type="http://schemas.openxmlformats.org/officeDocument/2006/relationships/hyperlink" Target="https://drive.google.com/file/d/1IAZa5pMXgRg22FjxRsyyubMfW7LnjU0i/view?usp=share_link" TargetMode="External"/><Relationship Id="rId220" Type="http://schemas.openxmlformats.org/officeDocument/2006/relationships/hyperlink" Target="https://drive.google.com/drive/folders/1xVjGM01ote0izhzyxIIojD8OMnCWgBZ2?usp=share_link" TargetMode="External"/><Relationship Id="rId341" Type="http://schemas.openxmlformats.org/officeDocument/2006/relationships/hyperlink" Target="https://drive.google.com/file/d/18c5PX3fLThF8RxTs4DK-00oQWNek7pcd/view?usp=share_link" TargetMode="External"/><Relationship Id="rId340" Type="http://schemas.openxmlformats.org/officeDocument/2006/relationships/hyperlink" Target="https://drive.google.com/file/d/1BhQzafsUh-Voys4j6OFgzr9U2M5cGnrP/view?usp=sharing" TargetMode="External"/><Relationship Id="rId103" Type="http://schemas.openxmlformats.org/officeDocument/2006/relationships/hyperlink" Target="https://drive.google.com/drive/folders/1JbobrB0BuXQES29VVpWEiVNneL0ox-f6?usp=share_link" TargetMode="External"/><Relationship Id="rId224" Type="http://schemas.openxmlformats.org/officeDocument/2006/relationships/hyperlink" Target="https://drive.google.com/file/d/1BzMCzLV8vkXjLwyXKQFCNtAFO3jhGaxG/view?usp=sharing" TargetMode="External"/><Relationship Id="rId345" Type="http://schemas.openxmlformats.org/officeDocument/2006/relationships/hyperlink" Target="https://drive.google.com/file/d/177mp5nEcPyWquhLcZ5legQv6LhhTiHIt/view?usp=share_link" TargetMode="External"/><Relationship Id="rId102" Type="http://schemas.openxmlformats.org/officeDocument/2006/relationships/hyperlink" Target="https://drive.google.com/drive/folders/1ba0ACu10KrClK1Gc0e8MFjJZS-mDxF8o?usp=share_link" TargetMode="External"/><Relationship Id="rId223" Type="http://schemas.openxmlformats.org/officeDocument/2006/relationships/hyperlink" Target="https://drive.google.com/drive/folders/1hbeJ7uIV9u0JnYNlXYu8TAtq6GATCkwP?usp=share_link" TargetMode="External"/><Relationship Id="rId344" Type="http://schemas.openxmlformats.org/officeDocument/2006/relationships/hyperlink" Target="https://drive.google.com/file/d/13mZe6E4cD3yaoWoNbNrtFceMmGia79ox/view?usp=share_link" TargetMode="External"/><Relationship Id="rId101" Type="http://schemas.openxmlformats.org/officeDocument/2006/relationships/hyperlink" Target="https://drive.google.com/drive/folders/1zj10No-LUjvcUVEKEXEGcBWT-qSgXWmx?usp=share_link" TargetMode="External"/><Relationship Id="rId222" Type="http://schemas.openxmlformats.org/officeDocument/2006/relationships/hyperlink" Target="https://drive.google.com/drive/folders/1rwT-Gv2f5HvoyG7rlb-r8weqc29fhxK7?usp=share_link" TargetMode="External"/><Relationship Id="rId343" Type="http://schemas.openxmlformats.org/officeDocument/2006/relationships/hyperlink" Target="https://drive.google.com/file/d/1vvS9CfF6Ol-oaSyrEGTwtf6DA_xnrY5h/view?usp=share_link" TargetMode="External"/><Relationship Id="rId100" Type="http://schemas.openxmlformats.org/officeDocument/2006/relationships/hyperlink" Target="https://drive.google.com/drive/folders/1uHNN0YjnUoe0dc2XKRccH-xm7GjcTaxT?usp=share_link" TargetMode="External"/><Relationship Id="rId221" Type="http://schemas.openxmlformats.org/officeDocument/2006/relationships/hyperlink" Target="https://drive.google.com/drive/folders/1nDaRwCQH6DGqiAPRrTVXEDg2BWhuDG-m?usp=share_link" TargetMode="External"/><Relationship Id="rId342" Type="http://schemas.openxmlformats.org/officeDocument/2006/relationships/hyperlink" Target="https://drive.google.com/file/d/1BhQzafsUh-Voys4j6OFgzr9U2M5cGnrP/view?usp=sharing" TargetMode="External"/><Relationship Id="rId217" Type="http://schemas.openxmlformats.org/officeDocument/2006/relationships/hyperlink" Target="https://drive.google.com/drive/folders/11_IRt-wNo4R-iaH15QdHjaUgqgfnnPr3?usp=share_link" TargetMode="External"/><Relationship Id="rId338" Type="http://schemas.openxmlformats.org/officeDocument/2006/relationships/hyperlink" Target="https://drive.google.com/file/d/1nXbrwjVTSj-6fhuAsTBasZWzcg5ZeSFb/view?usp=share_link" TargetMode="External"/><Relationship Id="rId216" Type="http://schemas.openxmlformats.org/officeDocument/2006/relationships/hyperlink" Target="https://drive.google.com/file/d/11qBhh6zETzPlZz4QSuJb9ziDKNPtfSdL/view?usp=share_link" TargetMode="External"/><Relationship Id="rId337" Type="http://schemas.openxmlformats.org/officeDocument/2006/relationships/hyperlink" Target="https://drive.google.com/file/d/1X1wRj2S-JsltHprZcNsH6NuJY4EVs-XL/view?usp=share_link" TargetMode="External"/><Relationship Id="rId215" Type="http://schemas.openxmlformats.org/officeDocument/2006/relationships/hyperlink" Target="https://drive.google.com/drive/folders/1PaA5dhiVNM8gUetu5J_72h6ueju8uqSc?usp=share_link" TargetMode="External"/><Relationship Id="rId336" Type="http://schemas.openxmlformats.org/officeDocument/2006/relationships/hyperlink" Target="https://drive.google.com/file/d/1BhQzafsUh-Voys4j6OFgzr9U2M5cGnrP/view?usp=sharing" TargetMode="External"/><Relationship Id="rId214" Type="http://schemas.openxmlformats.org/officeDocument/2006/relationships/hyperlink" Target="https://drive.google.com/file/d/1AE4MZOcuOkFufRVD_Jtffbp8kAZtfmbK/view?usp=share_link" TargetMode="External"/><Relationship Id="rId335" Type="http://schemas.openxmlformats.org/officeDocument/2006/relationships/hyperlink" Target="https://drive.google.com/file/d/1OCBjgzFDQVWRIgzZFU9D5x880JiDk1Fx/view?usp=share_link" TargetMode="External"/><Relationship Id="rId219" Type="http://schemas.openxmlformats.org/officeDocument/2006/relationships/hyperlink" Target="https://drive.google.com/drive/folders/1HgivYN_FtZG3X5shLBUFLwKo_wzttfzv?usp=share_link" TargetMode="External"/><Relationship Id="rId218" Type="http://schemas.openxmlformats.org/officeDocument/2006/relationships/hyperlink" Target="https://drive.google.com/file/d/1djQTLkk4W6UKKlKNubZO3pJyur3PuDUi/view?usp=share_link" TargetMode="External"/><Relationship Id="rId339" Type="http://schemas.openxmlformats.org/officeDocument/2006/relationships/hyperlink" Target="https://drive.google.com/file/d/1UOQEHPdba3TSBTbHhbhOyrDXy73oJbc7/view?usp=share_link" TargetMode="External"/><Relationship Id="rId330" Type="http://schemas.openxmlformats.org/officeDocument/2006/relationships/hyperlink" Target="https://drive.google.com/file/d/1ur9Yj6KttoLDlKyd-of-IjE7rfiAugrR/view?usp=share_link" TargetMode="External"/><Relationship Id="rId213" Type="http://schemas.openxmlformats.org/officeDocument/2006/relationships/hyperlink" Target="https://gyazo.com/6d98530e38aa108251619dafec01992b" TargetMode="External"/><Relationship Id="rId334" Type="http://schemas.openxmlformats.org/officeDocument/2006/relationships/hyperlink" Target="https://drive.google.com/file/d/1AOnYuvhVi0NS_vW28BDMCDJy3EjWt4no/view?usp=share_link" TargetMode="External"/><Relationship Id="rId212" Type="http://schemas.openxmlformats.org/officeDocument/2006/relationships/hyperlink" Target="https://drive.google.com/file/d/1zky75LeCFjaxid8dcqfrqfgB2qAUoE3X/view?usp=share_link" TargetMode="External"/><Relationship Id="rId333" Type="http://schemas.openxmlformats.org/officeDocument/2006/relationships/hyperlink" Target="https://drive.google.com/file/d/1_mRxXIWaTy7GgxJtUUR4PnUFZwkuvmMv/view?usp=share_link" TargetMode="External"/><Relationship Id="rId211" Type="http://schemas.openxmlformats.org/officeDocument/2006/relationships/hyperlink" Target="https://drive.google.com/file/d/160WllhQsbSW5EihVLrRrftqn3mmNPWM_/view?usp=share_link" TargetMode="External"/><Relationship Id="rId332" Type="http://schemas.openxmlformats.org/officeDocument/2006/relationships/hyperlink" Target="https://drive.google.com/file/d/1BhQzafsUh-Voys4j6OFgzr9U2M5cGnrP/view?usp=sharing" TargetMode="External"/><Relationship Id="rId210" Type="http://schemas.openxmlformats.org/officeDocument/2006/relationships/hyperlink" Target="https://drive.google.com/file/d/17_L4haXTT99rjxWh4Knuyke4n1KtU_X7/view?usp=share_link" TargetMode="External"/><Relationship Id="rId331" Type="http://schemas.openxmlformats.org/officeDocument/2006/relationships/hyperlink" Target="https://drive.google.com/file/d/1dbcXEEwJfTpNgBiz_uy4hgu7ekXenyw6/view?usp=share_link" TargetMode="External"/><Relationship Id="rId370" Type="http://schemas.openxmlformats.org/officeDocument/2006/relationships/hyperlink" Target="https://drive.google.com/file/d/1930OoOMznGetnvUvDmTNrN_BB97JNSN1/view?usp=sharing" TargetMode="External"/><Relationship Id="rId129" Type="http://schemas.openxmlformats.org/officeDocument/2006/relationships/hyperlink" Target="https://drive.google.com/file/d/1n2nnB_mFJEQIVPOD4eVzqkVJpPqBUBNT/view?usp=share_link" TargetMode="External"/><Relationship Id="rId128" Type="http://schemas.openxmlformats.org/officeDocument/2006/relationships/hyperlink" Target="https://drive.google.com/file/d/1HXNb_3MImHTza0-eNOj6agOtom7mOf1A/view?usp=share_link" TargetMode="External"/><Relationship Id="rId249" Type="http://schemas.openxmlformats.org/officeDocument/2006/relationships/hyperlink" Target="https://drive.google.com/file/d/1MxqvRPOopgtttYHvyt8ehngikPmWj9Ro/view?usp=share_link" TargetMode="External"/><Relationship Id="rId127" Type="http://schemas.openxmlformats.org/officeDocument/2006/relationships/hyperlink" Target="https://drive.google.com/file/d/1BgEJmgsJWg5ZQkhRw1QgFXDyjnmWb31c/view?usp=share_link" TargetMode="External"/><Relationship Id="rId248" Type="http://schemas.openxmlformats.org/officeDocument/2006/relationships/hyperlink" Target="https://drive.google.com/file/d/1BT_HvwsEy2AvBzpNYOya4Q65A5fgnqTA/view?usp=sharing" TargetMode="External"/><Relationship Id="rId369" Type="http://schemas.openxmlformats.org/officeDocument/2006/relationships/hyperlink" Target="https://drive.google.com/file/d/1K5w90bFbiPlSnxlcuIQh3hinpBtGUnGs/view?usp=share_link" TargetMode="External"/><Relationship Id="rId126" Type="http://schemas.openxmlformats.org/officeDocument/2006/relationships/hyperlink" Target="https://drive.google.com/file/d/1ASDYQZNHhmtGFNAZcWjqu9olN2m5KUKw/view?usp=share_link" TargetMode="External"/><Relationship Id="rId247" Type="http://schemas.openxmlformats.org/officeDocument/2006/relationships/hyperlink" Target="https://drive.google.com/file/d/1nXf72v2QxqNDe8QY_EzYA3lPsyspchL0/view?usp=share_link" TargetMode="External"/><Relationship Id="rId368" Type="http://schemas.openxmlformats.org/officeDocument/2006/relationships/hyperlink" Target="https://gyazo.com/7e997913f613269012b9096b5522d89e" TargetMode="External"/><Relationship Id="rId121" Type="http://schemas.openxmlformats.org/officeDocument/2006/relationships/hyperlink" Target="https://drive.google.com/drive/folders/1Ft5hGEiCDVul74eGcHvVnWofSS79OnF2?usp=share_link" TargetMode="External"/><Relationship Id="rId242" Type="http://schemas.openxmlformats.org/officeDocument/2006/relationships/hyperlink" Target="https://drive.google.com/file/d/11PkgMFtJZIAcFJVxjnJOYLF8M75_J4NT/view?usp=sharing" TargetMode="External"/><Relationship Id="rId363" Type="http://schemas.openxmlformats.org/officeDocument/2006/relationships/hyperlink" Target="https://drive.google.com/file/d/1jkzbCAsWYK2P6yxbQXBtIDQgwlvytHd0/view?usp=share_link" TargetMode="External"/><Relationship Id="rId120" Type="http://schemas.openxmlformats.org/officeDocument/2006/relationships/hyperlink" Target="https://drive.google.com/file/d/1DUpWXqU1QSYZQQ8bKPGniMLWkdtiMeec/view?usp=share_link" TargetMode="External"/><Relationship Id="rId241" Type="http://schemas.openxmlformats.org/officeDocument/2006/relationships/hyperlink" Target="https://drive.google.com/file/d/1en2XXp6qdbRNLTex-rSVgcT8WG8CHNy1/view?usp=share_link" TargetMode="External"/><Relationship Id="rId362" Type="http://schemas.openxmlformats.org/officeDocument/2006/relationships/hyperlink" Target="https://gyazo.com/475b1d1617a0e85f2a992b043f65a496" TargetMode="External"/><Relationship Id="rId240" Type="http://schemas.openxmlformats.org/officeDocument/2006/relationships/hyperlink" Target="https://drive.google.com/file/d/1mJ0VmX9HPjnjslHsAsBIxUpLG0KfSPRj/view?usp=sharing" TargetMode="External"/><Relationship Id="rId361" Type="http://schemas.openxmlformats.org/officeDocument/2006/relationships/hyperlink" Target="https://drive.google.com/file/d/1dWnaNWnvxE_p5e7G_UzktzE9UMK05OYW/view?usp=share_link" TargetMode="External"/><Relationship Id="rId360" Type="http://schemas.openxmlformats.org/officeDocument/2006/relationships/hyperlink" Target="https://gyazo.com/475b1d1617a0e85f2a992b043f65a496" TargetMode="External"/><Relationship Id="rId125" Type="http://schemas.openxmlformats.org/officeDocument/2006/relationships/hyperlink" Target="https://drive.google.com/file/d/1ZDOGIc0UZADGuH2CN6g87_uzH5Ymr4Py/view?usp=share_link" TargetMode="External"/><Relationship Id="rId246" Type="http://schemas.openxmlformats.org/officeDocument/2006/relationships/hyperlink" Target="https://drive.google.com/file/d/1DzY3cw5gZNEUnvph01TARVrEXu-k3LoF/view?usp=sharing" TargetMode="External"/><Relationship Id="rId367" Type="http://schemas.openxmlformats.org/officeDocument/2006/relationships/hyperlink" Target="https://drive.google.com/file/d/13tH812EY1REBPJrmvVCnagn3QrXcYyYC/view?usp=share_link" TargetMode="External"/><Relationship Id="rId124" Type="http://schemas.openxmlformats.org/officeDocument/2006/relationships/hyperlink" Target="https://drive.google.com/file/d/1IzmosueiEK-Raw0nsaEC3ADUj7aQk04f/view?usp=share_link" TargetMode="External"/><Relationship Id="rId245" Type="http://schemas.openxmlformats.org/officeDocument/2006/relationships/hyperlink" Target="https://drive.google.com/file/d/1gkfjPCGJZtS-oS069zIfUtDbXRz9lwXW/view?usp=share_link" TargetMode="External"/><Relationship Id="rId366" Type="http://schemas.openxmlformats.org/officeDocument/2006/relationships/hyperlink" Target="https://gyazo.com/a5d949acadd19aa89e8f296edb56174a" TargetMode="External"/><Relationship Id="rId123" Type="http://schemas.openxmlformats.org/officeDocument/2006/relationships/hyperlink" Target="https://drive.google.com/file/d/1g2LtkiQJotp87QMan8UyS5fE-R-oDCwU/view?usp=share_link" TargetMode="External"/><Relationship Id="rId244" Type="http://schemas.openxmlformats.org/officeDocument/2006/relationships/hyperlink" Target="https://drive.google.com/file/d/1FXuiukrSRDpfBJPPuX3CCYZmfo-ZMg-I/view?usp=sharing" TargetMode="External"/><Relationship Id="rId365" Type="http://schemas.openxmlformats.org/officeDocument/2006/relationships/hyperlink" Target="https://drive.google.com/file/d/1E77uc5ApSwsuuBHFm-ls7INt9dw_MUrV/view?usp=share_link" TargetMode="External"/><Relationship Id="rId122" Type="http://schemas.openxmlformats.org/officeDocument/2006/relationships/hyperlink" Target="https://gyazo.com/af39e5b368e318dde583b89fe8853aa0" TargetMode="External"/><Relationship Id="rId243" Type="http://schemas.openxmlformats.org/officeDocument/2006/relationships/hyperlink" Target="https://drive.google.com/file/d/13XNgT--RtjG5RUu6YSnfRkzXZndPU-O_/view?usp=share_link" TargetMode="External"/><Relationship Id="rId364" Type="http://schemas.openxmlformats.org/officeDocument/2006/relationships/hyperlink" Target="https://gyazo.com/267f376d1b367e7b0aefdd20394929f7" TargetMode="External"/><Relationship Id="rId95" Type="http://schemas.openxmlformats.org/officeDocument/2006/relationships/hyperlink" Target="https://drive.google.com/drive/folders/1v0eERLEFziBf8_ojMmG0iP13aU8SFGad?usp=share_link" TargetMode="External"/><Relationship Id="rId94" Type="http://schemas.openxmlformats.org/officeDocument/2006/relationships/hyperlink" Target="https://drive.google.com/drive/folders/1aUsGyo8zrRmqSRENlzCC7WFuiV3WHtEK?usp=share_link" TargetMode="External"/><Relationship Id="rId97" Type="http://schemas.openxmlformats.org/officeDocument/2006/relationships/hyperlink" Target="https://gyazo.com/22dc2f3accba047d75c20e9296096e28" TargetMode="External"/><Relationship Id="rId96" Type="http://schemas.openxmlformats.org/officeDocument/2006/relationships/hyperlink" Target="https://drive.google.com/drive/folders/12tt-0frhlh94DFsLZ3eIMVwU86yOMnct?usp=share_link" TargetMode="External"/><Relationship Id="rId99" Type="http://schemas.openxmlformats.org/officeDocument/2006/relationships/hyperlink" Target="https://drive.google.com/drive/folders/1U2gOjqPyWbxVBJy4Hb29_qBvnskhsk-z?usp=share_link" TargetMode="External"/><Relationship Id="rId98" Type="http://schemas.openxmlformats.org/officeDocument/2006/relationships/hyperlink" Target="https://drive.google.com/file/d/1iYZo-5cL40gV9sFB-XjXYjnZnd6Zfghv/view?usp=share_link" TargetMode="External"/><Relationship Id="rId91" Type="http://schemas.openxmlformats.org/officeDocument/2006/relationships/hyperlink" Target="https://drive.google.com/drive/folders/1Q4ZlAEiFK_RGj3jwxwvLSFOWa5dGpHXa?usp=share_link" TargetMode="External"/><Relationship Id="rId90" Type="http://schemas.openxmlformats.org/officeDocument/2006/relationships/hyperlink" Target="https://drive.google.com/drive/folders/1As_s3wAcmeHQGAkb6lv2SIn-ZqvuuSvW?usp=share_link" TargetMode="External"/><Relationship Id="rId93" Type="http://schemas.openxmlformats.org/officeDocument/2006/relationships/hyperlink" Target="https://drive.google.com/drive/folders/1Qa-5WVPBrjbVptnpCpbkUM3H7Lb_3gT7?usp=share_link" TargetMode="External"/><Relationship Id="rId92" Type="http://schemas.openxmlformats.org/officeDocument/2006/relationships/hyperlink" Target="https://drive.google.com/drive/folders/1c4brQMFND9yapP2-4raGm2piaau4f7af?usp=share_link" TargetMode="External"/><Relationship Id="rId118" Type="http://schemas.openxmlformats.org/officeDocument/2006/relationships/hyperlink" Target="https://drive.google.com/file/d/1SorZ7mCTinxmMET5Pcr_TDwBz1mWgFrh/view?usp=share_link" TargetMode="External"/><Relationship Id="rId239" Type="http://schemas.openxmlformats.org/officeDocument/2006/relationships/hyperlink" Target="https://drive.google.com/file/d/1Tq-YAYc6F08OOMSGTWxijBHEKpQIOZkB/view?usp=share_link" TargetMode="External"/><Relationship Id="rId117" Type="http://schemas.openxmlformats.org/officeDocument/2006/relationships/hyperlink" Target="https://drive.google.com/drive/folders/1WdJ1xHjZJLb_qxgfeh-SZaWRkyOgH9mP?usp=share_link" TargetMode="External"/><Relationship Id="rId238" Type="http://schemas.openxmlformats.org/officeDocument/2006/relationships/hyperlink" Target="https://drive.google.com/file/d/1_o69NSVqQpkAQl8guYeCEVhU8JzrDWXW/view?usp=sharing" TargetMode="External"/><Relationship Id="rId359" Type="http://schemas.openxmlformats.org/officeDocument/2006/relationships/hyperlink" Target="https://drive.google.com/file/d/16dxcUAKPy7n6KDPFBdBkCe5Mugj4fDy0/view?usp=share_link" TargetMode="External"/><Relationship Id="rId116" Type="http://schemas.openxmlformats.org/officeDocument/2006/relationships/hyperlink" Target="https://drive.google.com/file/d/1Fxd0bBUzFd4HF9nV6wVjxItlXzwKYpNz/view?usp=share_link" TargetMode="External"/><Relationship Id="rId237" Type="http://schemas.openxmlformats.org/officeDocument/2006/relationships/hyperlink" Target="https://drive.google.com/file/d/1j8CncMWAUd3YvhsK7FN6qiLlVfPujed5/view?usp=share_link" TargetMode="External"/><Relationship Id="rId358" Type="http://schemas.openxmlformats.org/officeDocument/2006/relationships/hyperlink" Target="https://gyazo.com/475b1d1617a0e85f2a992b043f65a496" TargetMode="External"/><Relationship Id="rId115" Type="http://schemas.openxmlformats.org/officeDocument/2006/relationships/hyperlink" Target="https://drive.google.com/file/d/1FsQOLCwSwfcKx05xwFMAl_x6ruhND8yM/view?usp=share_link" TargetMode="External"/><Relationship Id="rId236" Type="http://schemas.openxmlformats.org/officeDocument/2006/relationships/hyperlink" Target="https://drive.google.com/file/d/10HnxxFBLeCYX9I-D0U4UsVZahtTyFTdQ/view?usp=sharing" TargetMode="External"/><Relationship Id="rId357" Type="http://schemas.openxmlformats.org/officeDocument/2006/relationships/hyperlink" Target="https://drive.google.com/file/d/1aIwVQn8qQohN4IiBb1GtQ2M69VenDNPw/view?usp=share_link" TargetMode="External"/><Relationship Id="rId119" Type="http://schemas.openxmlformats.org/officeDocument/2006/relationships/hyperlink" Target="https://drive.google.com/file/d/1e-pHmjsbJMnY5B98UnVqV6eRd4EWvXPE/view?usp=share_link" TargetMode="External"/><Relationship Id="rId110" Type="http://schemas.openxmlformats.org/officeDocument/2006/relationships/hyperlink" Target="https://drive.google.com/file/d/1GPgAqdwrO_E5YuXsR_361R-oJW1qLzHf/view?usp=share_link" TargetMode="External"/><Relationship Id="rId231" Type="http://schemas.openxmlformats.org/officeDocument/2006/relationships/hyperlink" Target="https://drive.google.com/file/d/1oWdoqTHsGTWZ-aXoFfP2u3RV8Eok1Fzx/view?usp=share_link" TargetMode="External"/><Relationship Id="rId352" Type="http://schemas.openxmlformats.org/officeDocument/2006/relationships/hyperlink" Target="https://drive.google.com/file/d/1jSl4s_CtnbM7jdz1RKbvZW7y9L9nujCo/view?usp=share_link" TargetMode="External"/><Relationship Id="rId230" Type="http://schemas.openxmlformats.org/officeDocument/2006/relationships/hyperlink" Target="https://drive.google.com/file/d/11UxZEZDxjhGnwiKiEcbjp3KG6RQmxI4o/view?usp=sharing" TargetMode="External"/><Relationship Id="rId351" Type="http://schemas.openxmlformats.org/officeDocument/2006/relationships/hyperlink" Target="https://drive.google.com/file/d/1zhyQb4S8cxpat5taiHpUxHKgB6QHPODx/view?usp=share_link" TargetMode="External"/><Relationship Id="rId350" Type="http://schemas.openxmlformats.org/officeDocument/2006/relationships/hyperlink" Target="https://drive.google.com/file/d/1BhQzafsUh-Voys4j6OFgzr9U2M5cGnrP/view" TargetMode="External"/><Relationship Id="rId114" Type="http://schemas.openxmlformats.org/officeDocument/2006/relationships/hyperlink" Target="https://drive.google.com/file/d/1_-9XK0dsaX09Z4DjsGNtXzsw9pDkXp9k/view?usp=share_link" TargetMode="External"/><Relationship Id="rId235" Type="http://schemas.openxmlformats.org/officeDocument/2006/relationships/hyperlink" Target="https://drive.google.com/file/d/1NfFZs-ZEXLCANuXex7ZCIK9Ka4zKXKv0/view?usp=share_link" TargetMode="External"/><Relationship Id="rId356" Type="http://schemas.openxmlformats.org/officeDocument/2006/relationships/hyperlink" Target="https://drive.google.com/file/d/1oi5oxsWgIb61UdWH4aojZfEc-Vp3fWZY/view?usp=share_link" TargetMode="External"/><Relationship Id="rId113" Type="http://schemas.openxmlformats.org/officeDocument/2006/relationships/hyperlink" Target="https://drive.google.com/file/d/1W2jePPEoq-0nXHxll66oj4M4VCvGcEF_/view?usp=share_link" TargetMode="External"/><Relationship Id="rId234" Type="http://schemas.openxmlformats.org/officeDocument/2006/relationships/hyperlink" Target="https://drive.google.com/file/d/15m-NHB-p6YmgmuftsYC8WXASAXBH42Of/view?usp=sharing" TargetMode="External"/><Relationship Id="rId355" Type="http://schemas.openxmlformats.org/officeDocument/2006/relationships/hyperlink" Target="https://drive.google.com/file/d/1T_0EYWl17S93KOLl9JjhMJQRs3L-0r_X/view?usp=share_link" TargetMode="External"/><Relationship Id="rId112" Type="http://schemas.openxmlformats.org/officeDocument/2006/relationships/hyperlink" Target="https://drive.google.com/file/d/1Q0Zy456qobDrjV_KvjkjR2kOl9dmxcNQ/view?usp=share_link" TargetMode="External"/><Relationship Id="rId233" Type="http://schemas.openxmlformats.org/officeDocument/2006/relationships/hyperlink" Target="https://drive.google.com/file/d/1qwgu0_F5TjKWpAdsLwp9tz6aU8G5Mo8B/view?usp=share_link" TargetMode="External"/><Relationship Id="rId354" Type="http://schemas.openxmlformats.org/officeDocument/2006/relationships/hyperlink" Target="https://drive.google.com/file/d/18kFmHZ5JPQGR5TUkOdWaMP1e9DV267sD/view?usp=share_link" TargetMode="External"/><Relationship Id="rId111" Type="http://schemas.openxmlformats.org/officeDocument/2006/relationships/hyperlink" Target="https://drive.google.com/drive/folders/1bXwd52O_X1h1DmNBTOiLZuBBzoTCEdss?usp=share_link" TargetMode="External"/><Relationship Id="rId232" Type="http://schemas.openxmlformats.org/officeDocument/2006/relationships/hyperlink" Target="https://drive.google.com/file/d/1OtkZzbpNdGRPLR0_9d5Vdb8DCstk7F-5/view?usp=sharing" TargetMode="External"/><Relationship Id="rId353" Type="http://schemas.openxmlformats.org/officeDocument/2006/relationships/hyperlink" Target="https://drive.google.com/file/d/1BhQzafsUh-Voys4j6OFgzr9U2M5cGnrP/view" TargetMode="External"/><Relationship Id="rId305" Type="http://schemas.openxmlformats.org/officeDocument/2006/relationships/hyperlink" Target="https://drive.google.com/file/d/1ycWVy2jAn78AIUMST3ObLJ7qJturTN70/view?usp=share_link" TargetMode="External"/><Relationship Id="rId426" Type="http://schemas.openxmlformats.org/officeDocument/2006/relationships/hyperlink" Target="https://drive.google.com/file/d/1LzDZEB8X-Q71CpRMBpXF-q2R-D3T1LfR/view?usp=share_link" TargetMode="External"/><Relationship Id="rId304" Type="http://schemas.openxmlformats.org/officeDocument/2006/relationships/hyperlink" Target="https://gyazo.com/cdca60961f9ed1a69f122e2e89fa6526" TargetMode="External"/><Relationship Id="rId425" Type="http://schemas.openxmlformats.org/officeDocument/2006/relationships/hyperlink" Target="https://drive.google.com/file/d/1PA2AvDKh60DpYb3fu3OaTe4RbDKY3KjZ/view?usp=share_link" TargetMode="External"/><Relationship Id="rId303" Type="http://schemas.openxmlformats.org/officeDocument/2006/relationships/hyperlink" Target="https://drive.google.com/file/d/1mg1KqcvFo6DPIVq8fdDbOu9ud7bA-fgl/view?usp=share_link" TargetMode="External"/><Relationship Id="rId424" Type="http://schemas.openxmlformats.org/officeDocument/2006/relationships/hyperlink" Target="https://lemonade-assets.oneclick.es/fruits/fresa-1.png" TargetMode="External"/><Relationship Id="rId302" Type="http://schemas.openxmlformats.org/officeDocument/2006/relationships/hyperlink" Target="https://gyazo.com/cdca60961f9ed1a69f122e2e89fa6526" TargetMode="External"/><Relationship Id="rId423" Type="http://schemas.openxmlformats.org/officeDocument/2006/relationships/hyperlink" Target="https://drive.google.com/file/d/1KFJ__vGnFIFJ39jmV_UtJzYRc_HqzC1J/view?usp=share_link" TargetMode="External"/><Relationship Id="rId309" Type="http://schemas.openxmlformats.org/officeDocument/2006/relationships/hyperlink" Target="https://drive.google.com/file/d/1hdKPwUetckpVUBEundzZyOr4lm71f5U0/view?usp=share_link" TargetMode="External"/><Relationship Id="rId308" Type="http://schemas.openxmlformats.org/officeDocument/2006/relationships/hyperlink" Target="https://drive.google.com/file/d/1-OUnLNiy4Jrpki4n5mNS4BXDazXyYRSq/view?usp=share_link" TargetMode="External"/><Relationship Id="rId429" Type="http://schemas.openxmlformats.org/officeDocument/2006/relationships/hyperlink" Target="https://drive.google.com/file/d/199DDnEyOA_YYf_2ezDilv8aF7oOyqFtV/view?usp=share_link" TargetMode="External"/><Relationship Id="rId307" Type="http://schemas.openxmlformats.org/officeDocument/2006/relationships/hyperlink" Target="https://drive.google.com/file/d/1wVquI5g5XpBNAzbTdWTZdC8Ty-kcfq0a/view?usp=share_link" TargetMode="External"/><Relationship Id="rId428" Type="http://schemas.openxmlformats.org/officeDocument/2006/relationships/hyperlink" Target="https://drive.google.com/file/d/1_vydKfc8jmaFUfgR2c49KspmR-gIH8Vc/view?usp=share_link" TargetMode="External"/><Relationship Id="rId306" Type="http://schemas.openxmlformats.org/officeDocument/2006/relationships/hyperlink" Target="https://drive.google.com/file/d/1KvSPXqV52v9ovS9RejxsZH3LWwUSf9-z/view?usp=share_link" TargetMode="External"/><Relationship Id="rId427" Type="http://schemas.openxmlformats.org/officeDocument/2006/relationships/hyperlink" Target="https://drive.google.com/file/d/1WfNbFTOwkajLHFLYR_hC5w1TstWGB8P4/view?usp=share_link" TargetMode="External"/><Relationship Id="rId301" Type="http://schemas.openxmlformats.org/officeDocument/2006/relationships/hyperlink" Target="https://drive.google.com/file/d/1ugKbFzxCFwzzm7fDzSxkiJym-ev5jtEj/view?usp=share_link" TargetMode="External"/><Relationship Id="rId422" Type="http://schemas.openxmlformats.org/officeDocument/2006/relationships/hyperlink" Target="https://drive.google.com/file/d/15F1STRLKbbrgrUVu_x3TtVh81GxLN-NJ/view?usp=share_link" TargetMode="External"/><Relationship Id="rId300" Type="http://schemas.openxmlformats.org/officeDocument/2006/relationships/hyperlink" Target="https://gyazo.com/cdca60961f9ed1a69f122e2e89fa6526" TargetMode="External"/><Relationship Id="rId421" Type="http://schemas.openxmlformats.org/officeDocument/2006/relationships/hyperlink" Target="https://drive.google.com/file/d/1CCfb3es9JAhmarvI49dbuHJ_FgKA_MAL/view?usp=share_link" TargetMode="External"/><Relationship Id="rId420" Type="http://schemas.openxmlformats.org/officeDocument/2006/relationships/hyperlink" Target="https://drive.google.com/file/d/1Zjdgl-kdjodfHR6gBqJ7jY9Fk0SjVwus/view?usp=share_link" TargetMode="External"/><Relationship Id="rId415" Type="http://schemas.openxmlformats.org/officeDocument/2006/relationships/hyperlink" Target="https://drive.google.com/file/d/1w-_DTR_5-bWRHte27QhPUqqqmmJjV0B7/view?usp=share_link" TargetMode="External"/><Relationship Id="rId414" Type="http://schemas.openxmlformats.org/officeDocument/2006/relationships/hyperlink" Target="https://drive.google.com/file/d/1NJLwF0zsJQC1NT_dSJ7J1Wwr5XTC3QMH/view?usp=share_link" TargetMode="External"/><Relationship Id="rId413" Type="http://schemas.openxmlformats.org/officeDocument/2006/relationships/hyperlink" Target="https://drive.google.com/file/d/1kQGOYA8Xbw175FwV72hDQerCxw59Jd6s/view?usp=share_link" TargetMode="External"/><Relationship Id="rId412" Type="http://schemas.openxmlformats.org/officeDocument/2006/relationships/hyperlink" Target="https://drive.google.com/file/d/1Clyp7w-8-rWckCn8R22v9NIFHhfpaghs/view?usp=share_link" TargetMode="External"/><Relationship Id="rId419" Type="http://schemas.openxmlformats.org/officeDocument/2006/relationships/hyperlink" Target="https://drive.google.com/file/d/1qpYQF4vvUUI3CAT8ngDnRCBheFxDtlnh/view?usp=share_link" TargetMode="External"/><Relationship Id="rId418" Type="http://schemas.openxmlformats.org/officeDocument/2006/relationships/hyperlink" Target="https://drive.google.com/file/d/1OAhujH_RCC2_fB9F9M4XBJPaNMDjKaaC/view?usp=share_link" TargetMode="External"/><Relationship Id="rId417" Type="http://schemas.openxmlformats.org/officeDocument/2006/relationships/hyperlink" Target="https://drive.google.com/file/d/1wv1_AgtvcqN5z-IuCumiGMjtOmIArWif/view?usp=share_link" TargetMode="External"/><Relationship Id="rId416" Type="http://schemas.openxmlformats.org/officeDocument/2006/relationships/hyperlink" Target="https://drive.google.com/file/d/1ei9X6f-Ypuuzvugrpif83c14Z6ZFb3-R/view?usp=share_link" TargetMode="External"/><Relationship Id="rId411" Type="http://schemas.openxmlformats.org/officeDocument/2006/relationships/hyperlink" Target="https://drive.google.com/file/d/14zI91Xjzkq0ASVz4vUx0uCF5j-ObAozQ/view?usp=share_link" TargetMode="External"/><Relationship Id="rId410" Type="http://schemas.openxmlformats.org/officeDocument/2006/relationships/hyperlink" Target="https://drive.google.com/file/d/1SDhTdsm9rpJkBr8rjVjFBGJ9kUTAQDYV/view?usp=share_link" TargetMode="External"/><Relationship Id="rId206" Type="http://schemas.openxmlformats.org/officeDocument/2006/relationships/hyperlink" Target="https://drive.google.com/drive/folders/19sdqRLpmezR3tgJ9P0y7z-9aNfQN9dBI?usp=share_link" TargetMode="External"/><Relationship Id="rId327" Type="http://schemas.openxmlformats.org/officeDocument/2006/relationships/hyperlink" Target="https://drive.google.com/file/d/1b8NRVCQDkbN6uwXXoSRIzDb2MURZU3C4/view?usp=share_link" TargetMode="External"/><Relationship Id="rId205" Type="http://schemas.openxmlformats.org/officeDocument/2006/relationships/hyperlink" Target="https://drive.google.com/drive/folders/10asMzORs3EB_Cz9Q-DsKfrOlpJKGF-ck?usp=share_link" TargetMode="External"/><Relationship Id="rId326" Type="http://schemas.openxmlformats.org/officeDocument/2006/relationships/hyperlink" Target="https://drive.google.com/file/d/14P8f-FAotr-wNr1HiBt3KpTLdPiJ6YFK/view?usp=share_link" TargetMode="External"/><Relationship Id="rId204" Type="http://schemas.openxmlformats.org/officeDocument/2006/relationships/hyperlink" Target="https://drive.google.com/drive/folders/1dCZhI2_PXfgHZKSauMFbVEqSCUjzGUR5?usp=share_link" TargetMode="External"/><Relationship Id="rId325" Type="http://schemas.openxmlformats.org/officeDocument/2006/relationships/hyperlink" Target="https://drive.google.com/file/d/1GozX8O3BuWEjy2_HfRqKIR_Vb0SfOjNQ/view?usp=share_link" TargetMode="External"/><Relationship Id="rId203" Type="http://schemas.openxmlformats.org/officeDocument/2006/relationships/hyperlink" Target="https://drive.google.com/drive/folders/176bsZE-FOYeIZQ_SESYOspHiZqijzZZG?usp=share_link" TargetMode="External"/><Relationship Id="rId324" Type="http://schemas.openxmlformats.org/officeDocument/2006/relationships/hyperlink" Target="https://drive.google.com/file/d/1Vo_SwiX0ptAbZzo_a2AeFQe3J_DO_CsE/view?usp=share_link" TargetMode="External"/><Relationship Id="rId209" Type="http://schemas.openxmlformats.org/officeDocument/2006/relationships/hyperlink" Target="https://drive.google.com/file/d/10gj_migZlJL7-QfhEAiKU-dvGAZL5IyM/view?usp=share_link" TargetMode="External"/><Relationship Id="rId208" Type="http://schemas.openxmlformats.org/officeDocument/2006/relationships/hyperlink" Target="https://drive.google.com/file/d/1MYcoDXVUHUC3H-wWzloBejf2Yx-dirvF/view?usp=share_link" TargetMode="External"/><Relationship Id="rId329" Type="http://schemas.openxmlformats.org/officeDocument/2006/relationships/hyperlink" Target="https://drive.google.com/file/d/1nEOKgz3s5txnJ9VIwddW_tjxqoI200hU/view?usp=share_link" TargetMode="External"/><Relationship Id="rId207" Type="http://schemas.openxmlformats.org/officeDocument/2006/relationships/hyperlink" Target="https://drive.google.com/drive/folders/1xxD1s0j_RPjZOG-r4k2f9cD2yiZ_27Fk?usp=share_link" TargetMode="External"/><Relationship Id="rId328" Type="http://schemas.openxmlformats.org/officeDocument/2006/relationships/hyperlink" Target="https://drive.google.com/file/d/10oBPWf_gm57JIi2imKLGWhPGIQlCQWRd/view?usp=share_link" TargetMode="External"/><Relationship Id="rId202" Type="http://schemas.openxmlformats.org/officeDocument/2006/relationships/hyperlink" Target="https://drive.google.com/file/d/1nzEbFLMQQ2f9ciHoljJm1JjV3JZq_NoS/view" TargetMode="External"/><Relationship Id="rId323" Type="http://schemas.openxmlformats.org/officeDocument/2006/relationships/hyperlink" Target="https://drive.google.com/file/d/1seClXXm52_0dA5eB-bhYil36Nf0OCDXV/view?usp=share_link" TargetMode="External"/><Relationship Id="rId201" Type="http://schemas.openxmlformats.org/officeDocument/2006/relationships/hyperlink" Target="https://drive.google.com/drive/folders/1CP3703eheO6iyg8FlWIFWqxN6FGPEDfV?usp=share_link" TargetMode="External"/><Relationship Id="rId322" Type="http://schemas.openxmlformats.org/officeDocument/2006/relationships/hyperlink" Target="https://drive.google.com/file/d/1WsQKYyEpmmjDBSQzTkxVBHZLji1R4F3U/view?usp=share_link" TargetMode="External"/><Relationship Id="rId200" Type="http://schemas.openxmlformats.org/officeDocument/2006/relationships/hyperlink" Target="https://gyazo.com/7d117d8c2c6a0ef44a2c9ddc105c75b7" TargetMode="External"/><Relationship Id="rId321" Type="http://schemas.openxmlformats.org/officeDocument/2006/relationships/hyperlink" Target="https://drive.google.com/file/d/129MJq2ORyumHbjMf-3eB3RYitxn_Xl8y/view?usp=share_link" TargetMode="External"/><Relationship Id="rId320" Type="http://schemas.openxmlformats.org/officeDocument/2006/relationships/hyperlink" Target="https://drive.google.com/file/d/1Lc-j3SKRMLRe-JYq0HQnsdgtqIjlh3WL/view?usp=share_link" TargetMode="External"/><Relationship Id="rId316" Type="http://schemas.openxmlformats.org/officeDocument/2006/relationships/hyperlink" Target="https://drive.google.com/file/d/1eCFgWV69G6lzIl7Q7AbEo_2V8PQPGvwp/view?usp=sharing" TargetMode="External"/><Relationship Id="rId315" Type="http://schemas.openxmlformats.org/officeDocument/2006/relationships/hyperlink" Target="https://drive.google.com/file/d/1iVdXgXDjyoaBQE0p4s15ebAQKy7xbrEb/view?usp=share_link" TargetMode="External"/><Relationship Id="rId314" Type="http://schemas.openxmlformats.org/officeDocument/2006/relationships/hyperlink" Target="https://drive.google.com/file/d/1rIRIeVNNwBGIn8I_gz1ysvGipv9xSnvO/view" TargetMode="External"/><Relationship Id="rId435" Type="http://schemas.openxmlformats.org/officeDocument/2006/relationships/vmlDrawing" Target="../drawings/vmlDrawing2.vml"/><Relationship Id="rId313" Type="http://schemas.openxmlformats.org/officeDocument/2006/relationships/hyperlink" Target="https://drive.google.com/file/d/14c0Wg6_3NlqPuGCyt1of32fDrjTGl5Do/view?usp=share_link" TargetMode="External"/><Relationship Id="rId434" Type="http://schemas.openxmlformats.org/officeDocument/2006/relationships/drawing" Target="../drawings/drawing3.xml"/><Relationship Id="rId319" Type="http://schemas.openxmlformats.org/officeDocument/2006/relationships/hyperlink" Target="https://drive.google.com/file/d/1Q-92Fpbg-7VjxyuxlZ2icCqfWCmmxs3k/view?usp=share_link" TargetMode="External"/><Relationship Id="rId318" Type="http://schemas.openxmlformats.org/officeDocument/2006/relationships/hyperlink" Target="https://drive.google.com/file/d/1tcN-AVouS1Z5Xte-UsnMwtn_vwCkNjlb/view?usp=share_link" TargetMode="External"/><Relationship Id="rId317" Type="http://schemas.openxmlformats.org/officeDocument/2006/relationships/hyperlink" Target="https://drive.google.com/file/d/1nxD0pQg4zCkXL_YTQsImj-xShX2_UpYJ/view?usp=share_link" TargetMode="External"/><Relationship Id="rId312" Type="http://schemas.openxmlformats.org/officeDocument/2006/relationships/hyperlink" Target="https://drive.google.com/file/d/1oigaJU7JAWoRsVItkF5VLYToF9ZjNXvL/view?usp=sharing" TargetMode="External"/><Relationship Id="rId433" Type="http://schemas.openxmlformats.org/officeDocument/2006/relationships/hyperlink" Target="https://drive.google.com/file/d/1BBDCMcGDhY3ojXHF93DC1UMaUe4BfATU/view?usp=share_link" TargetMode="External"/><Relationship Id="rId311" Type="http://schemas.openxmlformats.org/officeDocument/2006/relationships/hyperlink" Target="https://drive.google.com/file/d/1WPtWOBd1G8payoY6t6vcja1miMNCrxqA/view?usp=share_link" TargetMode="External"/><Relationship Id="rId432" Type="http://schemas.openxmlformats.org/officeDocument/2006/relationships/hyperlink" Target="https://drive.google.com/file/d/1ttgAK_3grmQEf8xSfrVRl22Z-w4XIfuv/view?usp=share_link" TargetMode="External"/><Relationship Id="rId310" Type="http://schemas.openxmlformats.org/officeDocument/2006/relationships/hyperlink" Target="https://drive.google.com/file/d/1Y4anl7tD-3sRqmzIqoUicdIdoHLFq19K/view?usp=share_link" TargetMode="External"/><Relationship Id="rId431" Type="http://schemas.openxmlformats.org/officeDocument/2006/relationships/hyperlink" Target="https://drive.google.com/file/d/1qQc9Ya8UI_Mi0CLmf6XESBVV1nfvogcN/view?usp=share_link" TargetMode="External"/><Relationship Id="rId430" Type="http://schemas.openxmlformats.org/officeDocument/2006/relationships/hyperlink" Target="https://drive.google.com/file/d/18KtN3G1HXHwvrP8O-RgJWl-Sag4oK075/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6" width="43.88"/>
    <col customWidth="1" min="27" max="28" width="25.5"/>
    <col customWidth="1" min="29" max="29" width="14.5"/>
    <col customWidth="1" min="30" max="31" width="25.5"/>
  </cols>
  <sheetData>
    <row r="1">
      <c r="A1" s="1" t="s">
        <v>0</v>
      </c>
      <c r="B1" s="1" t="s">
        <v>1</v>
      </c>
      <c r="C1" s="1" t="s">
        <v>2</v>
      </c>
      <c r="D1" s="2" t="s">
        <v>3</v>
      </c>
      <c r="E1" s="3" t="s">
        <v>4</v>
      </c>
      <c r="F1" s="1" t="s">
        <v>5</v>
      </c>
      <c r="G1" s="1" t="s">
        <v>6</v>
      </c>
      <c r="H1" s="1"/>
      <c r="I1" s="1" t="s">
        <v>7</v>
      </c>
      <c r="J1" s="1" t="s">
        <v>8</v>
      </c>
      <c r="K1" s="1" t="s">
        <v>9</v>
      </c>
      <c r="L1" s="1" t="s">
        <v>10</v>
      </c>
      <c r="M1" s="1" t="s">
        <v>11</v>
      </c>
      <c r="N1" s="4" t="s">
        <v>12</v>
      </c>
      <c r="O1" s="4" t="s">
        <v>13</v>
      </c>
      <c r="P1" s="4" t="s">
        <v>14</v>
      </c>
      <c r="Q1" s="4" t="s">
        <v>15</v>
      </c>
      <c r="R1" s="5" t="s">
        <v>16</v>
      </c>
      <c r="S1" s="5" t="s">
        <v>17</v>
      </c>
      <c r="T1" s="5" t="s">
        <v>18</v>
      </c>
      <c r="U1" s="5" t="s">
        <v>19</v>
      </c>
      <c r="V1" s="5" t="s">
        <v>20</v>
      </c>
      <c r="W1" s="5" t="s">
        <v>21</v>
      </c>
      <c r="X1" s="5" t="s">
        <v>22</v>
      </c>
      <c r="Y1" s="1" t="s">
        <v>23</v>
      </c>
      <c r="Z1" s="1" t="s">
        <v>24</v>
      </c>
      <c r="AA1" s="1" t="s">
        <v>25</v>
      </c>
      <c r="AB1" s="1" t="s">
        <v>26</v>
      </c>
      <c r="AC1" s="1" t="s">
        <v>27</v>
      </c>
      <c r="AD1" s="1" t="s">
        <v>28</v>
      </c>
      <c r="AE1" s="1" t="s">
        <v>29</v>
      </c>
    </row>
    <row r="2" ht="75.0" customHeight="1">
      <c r="A2" s="6" t="s">
        <v>30</v>
      </c>
      <c r="B2" s="6" t="s">
        <v>31</v>
      </c>
      <c r="C2" s="6" t="s">
        <v>32</v>
      </c>
      <c r="D2" s="7" t="s">
        <v>33</v>
      </c>
      <c r="E2" s="6"/>
      <c r="F2" s="8" t="s">
        <v>34</v>
      </c>
      <c r="G2" s="9"/>
      <c r="H2" s="9"/>
      <c r="I2" s="6" t="s">
        <v>35</v>
      </c>
      <c r="J2" s="10" t="s">
        <v>36</v>
      </c>
      <c r="K2" s="9" t="s">
        <v>37</v>
      </c>
      <c r="L2" s="8" t="s">
        <v>38</v>
      </c>
      <c r="M2" s="6" t="s">
        <v>39</v>
      </c>
      <c r="N2" s="8" t="s">
        <v>40</v>
      </c>
      <c r="O2" s="8" t="s">
        <v>41</v>
      </c>
      <c r="P2" s="11"/>
      <c r="Q2" s="12"/>
      <c r="R2" s="11"/>
      <c r="S2" s="11"/>
      <c r="T2" s="11"/>
      <c r="U2" s="11"/>
      <c r="V2" s="11"/>
      <c r="W2" s="11"/>
      <c r="X2" s="13"/>
      <c r="Y2" s="10" t="s">
        <v>42</v>
      </c>
      <c r="Z2" s="14" t="s">
        <v>43</v>
      </c>
      <c r="AA2" s="12" t="str">
        <f t="shared" ref="AA2:AA867" si="1">IF(D2&lt;&gt;"No hacer",CONCATENATE(A2,"-",LEFT(C2),"-",IF(A1&lt;&gt;A2,1,IF(C1=C2,RIGHT(AA1)+1,1))))</f>
        <v>M2-NyO-1a-I-1</v>
      </c>
      <c r="AB2" s="15" t="s">
        <v>44</v>
      </c>
      <c r="AC2" s="12"/>
      <c r="AD2" s="10" t="s">
        <v>45</v>
      </c>
      <c r="AE2" s="10" t="s">
        <v>46</v>
      </c>
    </row>
    <row r="3" ht="75.0" customHeight="1">
      <c r="A3" s="6" t="s">
        <v>30</v>
      </c>
      <c r="B3" s="6" t="s">
        <v>31</v>
      </c>
      <c r="C3" s="10" t="s">
        <v>32</v>
      </c>
      <c r="D3" s="7" t="s">
        <v>33</v>
      </c>
      <c r="E3" s="6"/>
      <c r="F3" s="8" t="s">
        <v>47</v>
      </c>
      <c r="G3" s="9"/>
      <c r="H3" s="9"/>
      <c r="I3" s="6" t="s">
        <v>35</v>
      </c>
      <c r="J3" s="6" t="s">
        <v>48</v>
      </c>
      <c r="K3" s="9" t="s">
        <v>49</v>
      </c>
      <c r="L3" s="9" t="s">
        <v>50</v>
      </c>
      <c r="M3" s="6" t="s">
        <v>39</v>
      </c>
      <c r="N3" s="8" t="s">
        <v>40</v>
      </c>
      <c r="O3" s="8" t="s">
        <v>40</v>
      </c>
      <c r="P3" s="11"/>
      <c r="Q3" s="12"/>
      <c r="R3" s="11"/>
      <c r="S3" s="11"/>
      <c r="T3" s="11"/>
      <c r="U3" s="11"/>
      <c r="V3" s="11"/>
      <c r="W3" s="11"/>
      <c r="X3" s="13"/>
      <c r="Y3" s="10" t="s">
        <v>42</v>
      </c>
      <c r="Z3" s="16" t="s">
        <v>51</v>
      </c>
      <c r="AA3" s="12" t="str">
        <f t="shared" si="1"/>
        <v>M2-NyO-1a-I-2</v>
      </c>
      <c r="AB3" s="15" t="s">
        <v>44</v>
      </c>
      <c r="AC3" s="12"/>
      <c r="AD3" s="10" t="s">
        <v>45</v>
      </c>
      <c r="AE3" s="10" t="s">
        <v>46</v>
      </c>
    </row>
    <row r="4" ht="75.0" customHeight="1">
      <c r="A4" s="6" t="s">
        <v>30</v>
      </c>
      <c r="B4" s="6" t="s">
        <v>31</v>
      </c>
      <c r="C4" s="10" t="s">
        <v>52</v>
      </c>
      <c r="D4" s="7" t="s">
        <v>33</v>
      </c>
      <c r="E4" s="6"/>
      <c r="F4" s="9" t="s">
        <v>53</v>
      </c>
      <c r="G4" s="8" t="s">
        <v>54</v>
      </c>
      <c r="H4" s="9"/>
      <c r="I4" s="6" t="s">
        <v>35</v>
      </c>
      <c r="J4" s="6" t="s">
        <v>55</v>
      </c>
      <c r="K4" s="9" t="s">
        <v>56</v>
      </c>
      <c r="L4" s="9" t="s">
        <v>57</v>
      </c>
      <c r="M4" s="6" t="s">
        <v>39</v>
      </c>
      <c r="N4" s="9" t="s">
        <v>40</v>
      </c>
      <c r="O4" s="9" t="s">
        <v>40</v>
      </c>
      <c r="P4" s="11"/>
      <c r="Q4" s="12"/>
      <c r="R4" s="11"/>
      <c r="S4" s="11"/>
      <c r="T4" s="11"/>
      <c r="U4" s="11"/>
      <c r="V4" s="11"/>
      <c r="W4" s="11"/>
      <c r="X4" s="13"/>
      <c r="Y4" s="10" t="s">
        <v>42</v>
      </c>
      <c r="Z4" s="14" t="s">
        <v>58</v>
      </c>
      <c r="AA4" s="12" t="str">
        <f t="shared" si="1"/>
        <v>M2-NyO-1a-E-1</v>
      </c>
      <c r="AB4" s="15" t="s">
        <v>44</v>
      </c>
      <c r="AC4" s="12"/>
      <c r="AD4" s="10" t="s">
        <v>45</v>
      </c>
      <c r="AE4" s="10" t="s">
        <v>46</v>
      </c>
    </row>
    <row r="5" ht="75.0" customHeight="1">
      <c r="A5" s="6" t="s">
        <v>30</v>
      </c>
      <c r="B5" s="6" t="s">
        <v>31</v>
      </c>
      <c r="C5" s="10" t="s">
        <v>52</v>
      </c>
      <c r="D5" s="7" t="s">
        <v>33</v>
      </c>
      <c r="E5" s="6"/>
      <c r="F5" s="9"/>
      <c r="G5" s="8"/>
      <c r="H5" s="9"/>
      <c r="I5" s="6"/>
      <c r="J5" s="6"/>
      <c r="K5" s="9"/>
      <c r="L5" s="9"/>
      <c r="M5" s="6"/>
      <c r="N5" s="9"/>
      <c r="O5" s="9"/>
      <c r="P5" s="11"/>
      <c r="Q5" s="12"/>
      <c r="R5" s="11"/>
      <c r="S5" s="11"/>
      <c r="T5" s="11"/>
      <c r="U5" s="11"/>
      <c r="V5" s="11"/>
      <c r="W5" s="11"/>
      <c r="X5" s="13"/>
      <c r="Y5" s="10" t="s">
        <v>42</v>
      </c>
      <c r="Z5" s="14" t="s">
        <v>59</v>
      </c>
      <c r="AA5" s="12" t="str">
        <f t="shared" si="1"/>
        <v>M2-NyO-1a-E-2</v>
      </c>
      <c r="AB5" s="15" t="s">
        <v>44</v>
      </c>
      <c r="AC5" s="12"/>
      <c r="AD5" s="10" t="s">
        <v>45</v>
      </c>
      <c r="AE5" s="10" t="s">
        <v>46</v>
      </c>
    </row>
    <row r="6" ht="75.0" customHeight="1">
      <c r="A6" s="6" t="s">
        <v>30</v>
      </c>
      <c r="B6" s="6" t="s">
        <v>31</v>
      </c>
      <c r="C6" s="10" t="s">
        <v>52</v>
      </c>
      <c r="D6" s="7" t="s">
        <v>33</v>
      </c>
      <c r="E6" s="6"/>
      <c r="F6" s="9"/>
      <c r="G6" s="8"/>
      <c r="H6" s="9"/>
      <c r="I6" s="6"/>
      <c r="J6" s="6"/>
      <c r="K6" s="9"/>
      <c r="L6" s="9"/>
      <c r="M6" s="6"/>
      <c r="N6" s="9"/>
      <c r="O6" s="9"/>
      <c r="P6" s="11"/>
      <c r="Q6" s="12"/>
      <c r="R6" s="11"/>
      <c r="S6" s="11"/>
      <c r="T6" s="11"/>
      <c r="U6" s="11"/>
      <c r="V6" s="11"/>
      <c r="W6" s="11"/>
      <c r="X6" s="13"/>
      <c r="Y6" s="10" t="s">
        <v>42</v>
      </c>
      <c r="Z6" s="17" t="s">
        <v>60</v>
      </c>
      <c r="AA6" s="12" t="str">
        <f t="shared" si="1"/>
        <v>M2-NyO-1a-E-3</v>
      </c>
      <c r="AB6" s="15" t="s">
        <v>44</v>
      </c>
      <c r="AC6" s="12"/>
      <c r="AD6" s="10" t="s">
        <v>45</v>
      </c>
      <c r="AE6" s="10" t="s">
        <v>46</v>
      </c>
    </row>
    <row r="7" ht="75.0" customHeight="1">
      <c r="A7" s="6" t="s">
        <v>30</v>
      </c>
      <c r="B7" s="6" t="s">
        <v>31</v>
      </c>
      <c r="C7" s="10" t="s">
        <v>52</v>
      </c>
      <c r="D7" s="7" t="s">
        <v>33</v>
      </c>
      <c r="E7" s="6"/>
      <c r="F7" s="9"/>
      <c r="G7" s="8"/>
      <c r="H7" s="9"/>
      <c r="I7" s="6"/>
      <c r="J7" s="6"/>
      <c r="K7" s="9"/>
      <c r="L7" s="9"/>
      <c r="M7" s="6"/>
      <c r="N7" s="9"/>
      <c r="O7" s="9"/>
      <c r="P7" s="11"/>
      <c r="Q7" s="12"/>
      <c r="R7" s="11"/>
      <c r="S7" s="11"/>
      <c r="T7" s="11"/>
      <c r="U7" s="11"/>
      <c r="V7" s="11"/>
      <c r="W7" s="11"/>
      <c r="X7" s="13"/>
      <c r="Y7" s="10" t="s">
        <v>42</v>
      </c>
      <c r="Z7" s="14" t="s">
        <v>61</v>
      </c>
      <c r="AA7" s="12" t="str">
        <f t="shared" si="1"/>
        <v>M2-NyO-1a-E-4</v>
      </c>
      <c r="AB7" s="15" t="s">
        <v>44</v>
      </c>
      <c r="AC7" s="12"/>
      <c r="AD7" s="10" t="s">
        <v>45</v>
      </c>
      <c r="AE7" s="10" t="s">
        <v>46</v>
      </c>
    </row>
    <row r="8" ht="75.0" customHeight="1">
      <c r="A8" s="6" t="s">
        <v>62</v>
      </c>
      <c r="B8" s="6" t="s">
        <v>63</v>
      </c>
      <c r="C8" s="6" t="s">
        <v>32</v>
      </c>
      <c r="D8" s="7" t="s">
        <v>33</v>
      </c>
      <c r="E8" s="6"/>
      <c r="F8" s="9" t="s">
        <v>64</v>
      </c>
      <c r="G8" s="9" t="s">
        <v>65</v>
      </c>
      <c r="H8" s="9"/>
      <c r="I8" s="6" t="s">
        <v>35</v>
      </c>
      <c r="J8" s="6" t="s">
        <v>66</v>
      </c>
      <c r="K8" s="9" t="s">
        <v>67</v>
      </c>
      <c r="L8" s="9" t="s">
        <v>68</v>
      </c>
      <c r="M8" s="6" t="s">
        <v>39</v>
      </c>
      <c r="N8" s="9" t="s">
        <v>69</v>
      </c>
      <c r="O8" s="9" t="s">
        <v>69</v>
      </c>
      <c r="P8" s="11"/>
      <c r="Q8" s="12"/>
      <c r="R8" s="11"/>
      <c r="S8" s="11"/>
      <c r="T8" s="11"/>
      <c r="U8" s="11"/>
      <c r="V8" s="11"/>
      <c r="W8" s="11"/>
      <c r="X8" s="13"/>
      <c r="Y8" s="10" t="s">
        <v>42</v>
      </c>
      <c r="Z8" s="14" t="s">
        <v>70</v>
      </c>
      <c r="AA8" s="12" t="str">
        <f t="shared" si="1"/>
        <v>M2-NyO-1b-I-1</v>
      </c>
      <c r="AB8" s="15" t="s">
        <v>44</v>
      </c>
      <c r="AC8" s="12"/>
      <c r="AD8" s="10" t="s">
        <v>45</v>
      </c>
      <c r="AE8" s="10" t="s">
        <v>46</v>
      </c>
    </row>
    <row r="9" ht="75.0" customHeight="1">
      <c r="A9" s="6" t="s">
        <v>62</v>
      </c>
      <c r="B9" s="6" t="s">
        <v>63</v>
      </c>
      <c r="C9" s="10" t="s">
        <v>32</v>
      </c>
      <c r="D9" s="7" t="s">
        <v>33</v>
      </c>
      <c r="E9" s="6"/>
      <c r="F9" s="9" t="s">
        <v>71</v>
      </c>
      <c r="G9" s="9" t="s">
        <v>72</v>
      </c>
      <c r="H9" s="9"/>
      <c r="I9" s="6" t="s">
        <v>35</v>
      </c>
      <c r="J9" s="6" t="s">
        <v>73</v>
      </c>
      <c r="K9" s="9" t="s">
        <v>67</v>
      </c>
      <c r="L9" s="8" t="s">
        <v>74</v>
      </c>
      <c r="M9" s="6" t="s">
        <v>39</v>
      </c>
      <c r="N9" s="9" t="s">
        <v>69</v>
      </c>
      <c r="O9" s="9" t="s">
        <v>69</v>
      </c>
      <c r="P9" s="11"/>
      <c r="Q9" s="12"/>
      <c r="R9" s="11"/>
      <c r="S9" s="11"/>
      <c r="T9" s="11"/>
      <c r="U9" s="11"/>
      <c r="V9" s="11"/>
      <c r="W9" s="11"/>
      <c r="X9" s="13"/>
      <c r="Y9" s="10" t="s">
        <v>42</v>
      </c>
      <c r="Z9" s="14" t="s">
        <v>75</v>
      </c>
      <c r="AA9" s="12" t="str">
        <f t="shared" si="1"/>
        <v>M2-NyO-1b-I-2</v>
      </c>
      <c r="AB9" s="15" t="s">
        <v>44</v>
      </c>
      <c r="AC9" s="12"/>
      <c r="AD9" s="10" t="s">
        <v>45</v>
      </c>
      <c r="AE9" s="10" t="s">
        <v>46</v>
      </c>
    </row>
    <row r="10" ht="75.0" customHeight="1">
      <c r="A10" s="6" t="s">
        <v>62</v>
      </c>
      <c r="B10" s="6" t="s">
        <v>63</v>
      </c>
      <c r="C10" s="10" t="s">
        <v>52</v>
      </c>
      <c r="D10" s="7" t="s">
        <v>33</v>
      </c>
      <c r="E10" s="6"/>
      <c r="F10" s="8" t="s">
        <v>53</v>
      </c>
      <c r="G10" s="8" t="s">
        <v>65</v>
      </c>
      <c r="H10" s="9"/>
      <c r="I10" s="6" t="s">
        <v>35</v>
      </c>
      <c r="J10" s="10" t="s">
        <v>76</v>
      </c>
      <c r="K10" s="9" t="s">
        <v>56</v>
      </c>
      <c r="L10" s="8" t="s">
        <v>77</v>
      </c>
      <c r="M10" s="6" t="s">
        <v>39</v>
      </c>
      <c r="N10" s="8" t="s">
        <v>69</v>
      </c>
      <c r="O10" s="8" t="s">
        <v>69</v>
      </c>
      <c r="P10" s="11"/>
      <c r="Q10" s="12"/>
      <c r="R10" s="11"/>
      <c r="S10" s="11"/>
      <c r="T10" s="11"/>
      <c r="U10" s="11"/>
      <c r="V10" s="11"/>
      <c r="W10" s="11"/>
      <c r="X10" s="13"/>
      <c r="Y10" s="10" t="s">
        <v>42</v>
      </c>
      <c r="Z10" s="14" t="s">
        <v>78</v>
      </c>
      <c r="AA10" s="12" t="str">
        <f t="shared" si="1"/>
        <v>M2-NyO-1b-E-1</v>
      </c>
      <c r="AB10" s="15" t="s">
        <v>44</v>
      </c>
      <c r="AC10" s="12"/>
      <c r="AD10" s="10" t="s">
        <v>45</v>
      </c>
      <c r="AE10" s="10" t="s">
        <v>46</v>
      </c>
    </row>
    <row r="11" ht="75.0" customHeight="1">
      <c r="A11" s="10" t="s">
        <v>79</v>
      </c>
      <c r="B11" s="6" t="s">
        <v>80</v>
      </c>
      <c r="C11" s="6" t="s">
        <v>32</v>
      </c>
      <c r="D11" s="7" t="s">
        <v>33</v>
      </c>
      <c r="E11" s="6"/>
      <c r="F11" s="9" t="s">
        <v>81</v>
      </c>
      <c r="G11" s="9"/>
      <c r="H11" s="9"/>
      <c r="I11" s="9"/>
      <c r="J11" s="6" t="s">
        <v>36</v>
      </c>
      <c r="K11" s="8" t="s">
        <v>82</v>
      </c>
      <c r="L11" s="9" t="s">
        <v>83</v>
      </c>
      <c r="M11" s="6" t="s">
        <v>39</v>
      </c>
      <c r="N11" s="9" t="s">
        <v>84</v>
      </c>
      <c r="O11" s="9" t="s">
        <v>85</v>
      </c>
      <c r="P11" s="11"/>
      <c r="Q11" s="12"/>
      <c r="R11" s="11"/>
      <c r="S11" s="11"/>
      <c r="T11" s="11"/>
      <c r="U11" s="11"/>
      <c r="V11" s="11"/>
      <c r="W11" s="11"/>
      <c r="X11" s="13"/>
      <c r="Y11" s="10" t="s">
        <v>42</v>
      </c>
      <c r="Z11" s="14" t="s">
        <v>86</v>
      </c>
      <c r="AA11" s="12" t="str">
        <f t="shared" si="1"/>
        <v>M2-NyO-1c-I-1</v>
      </c>
      <c r="AB11" s="15" t="s">
        <v>44</v>
      </c>
      <c r="AC11" s="12"/>
      <c r="AD11" s="10" t="s">
        <v>45</v>
      </c>
      <c r="AE11" s="10" t="s">
        <v>46</v>
      </c>
    </row>
    <row r="12" ht="75.0" customHeight="1">
      <c r="A12" s="10" t="s">
        <v>79</v>
      </c>
      <c r="B12" s="6" t="s">
        <v>80</v>
      </c>
      <c r="C12" s="6" t="s">
        <v>52</v>
      </c>
      <c r="D12" s="7" t="s">
        <v>33</v>
      </c>
      <c r="E12" s="6"/>
      <c r="F12" s="8" t="s">
        <v>87</v>
      </c>
      <c r="G12" s="8" t="s">
        <v>88</v>
      </c>
      <c r="H12" s="9"/>
      <c r="I12" s="9"/>
      <c r="J12" s="6" t="s">
        <v>76</v>
      </c>
      <c r="K12" s="9" t="s">
        <v>89</v>
      </c>
      <c r="L12" s="8" t="s">
        <v>90</v>
      </c>
      <c r="M12" s="6" t="s">
        <v>39</v>
      </c>
      <c r="N12" s="9" t="s">
        <v>84</v>
      </c>
      <c r="O12" s="9" t="s">
        <v>85</v>
      </c>
      <c r="P12" s="11"/>
      <c r="Q12" s="12"/>
      <c r="R12" s="11"/>
      <c r="S12" s="11"/>
      <c r="T12" s="11"/>
      <c r="U12" s="11"/>
      <c r="V12" s="11"/>
      <c r="W12" s="11"/>
      <c r="X12" s="13"/>
      <c r="Y12" s="10" t="s">
        <v>42</v>
      </c>
      <c r="Z12" s="14" t="s">
        <v>91</v>
      </c>
      <c r="AA12" s="12" t="str">
        <f t="shared" si="1"/>
        <v>M2-NyO-1c-E-1</v>
      </c>
      <c r="AB12" s="15" t="s">
        <v>44</v>
      </c>
      <c r="AC12" s="12"/>
      <c r="AD12" s="10" t="s">
        <v>45</v>
      </c>
      <c r="AE12" s="10" t="s">
        <v>46</v>
      </c>
    </row>
    <row r="13" ht="75.0" customHeight="1">
      <c r="A13" s="6" t="s">
        <v>92</v>
      </c>
      <c r="B13" s="6" t="s">
        <v>93</v>
      </c>
      <c r="C13" s="6" t="s">
        <v>32</v>
      </c>
      <c r="D13" s="7" t="s">
        <v>33</v>
      </c>
      <c r="E13" s="6"/>
      <c r="F13" s="8" t="s">
        <v>94</v>
      </c>
      <c r="G13" s="9"/>
      <c r="H13" s="9"/>
      <c r="I13" s="10" t="s">
        <v>95</v>
      </c>
      <c r="J13" s="6" t="s">
        <v>36</v>
      </c>
      <c r="K13" s="9" t="s">
        <v>96</v>
      </c>
      <c r="L13" s="9" t="s">
        <v>96</v>
      </c>
      <c r="M13" s="6" t="s">
        <v>39</v>
      </c>
      <c r="N13" s="8" t="s">
        <v>97</v>
      </c>
      <c r="O13" s="8" t="s">
        <v>98</v>
      </c>
      <c r="P13" s="11"/>
      <c r="Q13" s="12"/>
      <c r="R13" s="11"/>
      <c r="S13" s="11"/>
      <c r="T13" s="11"/>
      <c r="U13" s="11"/>
      <c r="V13" s="11"/>
      <c r="W13" s="11"/>
      <c r="X13" s="13"/>
      <c r="Y13" s="10" t="s">
        <v>42</v>
      </c>
      <c r="Z13" s="18" t="s">
        <v>99</v>
      </c>
      <c r="AA13" s="12" t="str">
        <f t="shared" si="1"/>
        <v>M2-NyO-2a-I-1</v>
      </c>
      <c r="AB13" s="12"/>
      <c r="AC13" s="12"/>
      <c r="AD13" s="10" t="s">
        <v>45</v>
      </c>
      <c r="AE13" s="10"/>
    </row>
    <row r="14" ht="75.0" customHeight="1">
      <c r="A14" s="6" t="s">
        <v>92</v>
      </c>
      <c r="B14" s="6" t="s">
        <v>93</v>
      </c>
      <c r="C14" s="6" t="s">
        <v>32</v>
      </c>
      <c r="D14" s="7" t="s">
        <v>33</v>
      </c>
      <c r="E14" s="10"/>
      <c r="F14" s="8" t="s">
        <v>100</v>
      </c>
      <c r="G14" s="9"/>
      <c r="H14" s="9"/>
      <c r="I14" s="10" t="s">
        <v>95</v>
      </c>
      <c r="J14" s="6" t="s">
        <v>36</v>
      </c>
      <c r="K14" s="9" t="s">
        <v>96</v>
      </c>
      <c r="L14" s="9" t="s">
        <v>96</v>
      </c>
      <c r="M14" s="6" t="s">
        <v>39</v>
      </c>
      <c r="N14" s="8" t="s">
        <v>97</v>
      </c>
      <c r="O14" s="8" t="s">
        <v>98</v>
      </c>
      <c r="P14" s="11"/>
      <c r="Q14" s="12"/>
      <c r="R14" s="11"/>
      <c r="S14" s="11"/>
      <c r="T14" s="11"/>
      <c r="U14" s="11"/>
      <c r="V14" s="11"/>
      <c r="W14" s="11"/>
      <c r="X14" s="13"/>
      <c r="Y14" s="10" t="s">
        <v>42</v>
      </c>
      <c r="Z14" s="18" t="s">
        <v>101</v>
      </c>
      <c r="AA14" s="12" t="str">
        <f t="shared" si="1"/>
        <v>M2-NyO-2a-I-2</v>
      </c>
      <c r="AB14" s="12"/>
      <c r="AC14" s="12"/>
      <c r="AD14" s="10" t="s">
        <v>45</v>
      </c>
      <c r="AE14" s="10"/>
    </row>
    <row r="15" ht="75.0" customHeight="1">
      <c r="A15" s="6" t="s">
        <v>92</v>
      </c>
      <c r="B15" s="6" t="s">
        <v>93</v>
      </c>
      <c r="C15" s="6" t="s">
        <v>32</v>
      </c>
      <c r="D15" s="7" t="s">
        <v>33</v>
      </c>
      <c r="E15" s="10"/>
      <c r="F15" s="8" t="s">
        <v>102</v>
      </c>
      <c r="G15" s="9"/>
      <c r="H15" s="9"/>
      <c r="I15" s="10" t="s">
        <v>95</v>
      </c>
      <c r="J15" s="6" t="s">
        <v>36</v>
      </c>
      <c r="K15" s="9" t="s">
        <v>96</v>
      </c>
      <c r="L15" s="9" t="s">
        <v>96</v>
      </c>
      <c r="M15" s="6" t="s">
        <v>39</v>
      </c>
      <c r="N15" s="8" t="s">
        <v>97</v>
      </c>
      <c r="O15" s="8" t="s">
        <v>98</v>
      </c>
      <c r="P15" s="11"/>
      <c r="Q15" s="12"/>
      <c r="R15" s="11"/>
      <c r="S15" s="11"/>
      <c r="T15" s="11"/>
      <c r="U15" s="11"/>
      <c r="V15" s="11"/>
      <c r="W15" s="11"/>
      <c r="X15" s="13"/>
      <c r="Y15" s="10" t="s">
        <v>42</v>
      </c>
      <c r="Z15" s="18" t="s">
        <v>103</v>
      </c>
      <c r="AA15" s="12" t="str">
        <f t="shared" si="1"/>
        <v>M2-NyO-2a-I-3</v>
      </c>
      <c r="AB15" s="12"/>
      <c r="AC15" s="12"/>
      <c r="AD15" s="10" t="s">
        <v>45</v>
      </c>
      <c r="AE15" s="10"/>
    </row>
    <row r="16" ht="75.0" customHeight="1">
      <c r="A16" s="6" t="s">
        <v>92</v>
      </c>
      <c r="B16" s="6" t="s">
        <v>93</v>
      </c>
      <c r="C16" s="6" t="s">
        <v>32</v>
      </c>
      <c r="D16" s="7" t="s">
        <v>33</v>
      </c>
      <c r="E16" s="10"/>
      <c r="F16" s="8" t="s">
        <v>104</v>
      </c>
      <c r="G16" s="9"/>
      <c r="H16" s="9"/>
      <c r="I16" s="10" t="s">
        <v>95</v>
      </c>
      <c r="J16" s="6" t="s">
        <v>36</v>
      </c>
      <c r="K16" s="9" t="s">
        <v>96</v>
      </c>
      <c r="L16" s="9" t="s">
        <v>96</v>
      </c>
      <c r="M16" s="10" t="s">
        <v>39</v>
      </c>
      <c r="N16" s="8" t="s">
        <v>97</v>
      </c>
      <c r="O16" s="8" t="s">
        <v>98</v>
      </c>
      <c r="P16" s="11"/>
      <c r="Q16" s="12"/>
      <c r="R16" s="11"/>
      <c r="S16" s="11"/>
      <c r="T16" s="11"/>
      <c r="U16" s="11"/>
      <c r="V16" s="11"/>
      <c r="W16" s="11"/>
      <c r="X16" s="13"/>
      <c r="Y16" s="10" t="s">
        <v>42</v>
      </c>
      <c r="Z16" s="18" t="s">
        <v>105</v>
      </c>
      <c r="AA16" s="12" t="str">
        <f t="shared" si="1"/>
        <v>M2-NyO-2a-I-4</v>
      </c>
      <c r="AB16" s="12"/>
      <c r="AC16" s="12"/>
      <c r="AD16" s="10" t="s">
        <v>45</v>
      </c>
      <c r="AE16" s="10"/>
    </row>
    <row r="17" ht="75.0" customHeight="1">
      <c r="A17" s="6" t="s">
        <v>92</v>
      </c>
      <c r="B17" s="6" t="s">
        <v>93</v>
      </c>
      <c r="C17" s="6" t="s">
        <v>52</v>
      </c>
      <c r="D17" s="7" t="s">
        <v>33</v>
      </c>
      <c r="E17" s="6"/>
      <c r="F17" s="8" t="s">
        <v>106</v>
      </c>
      <c r="G17" s="9" t="s">
        <v>107</v>
      </c>
      <c r="H17" s="9"/>
      <c r="I17" s="10" t="s">
        <v>95</v>
      </c>
      <c r="J17" s="6" t="s">
        <v>36</v>
      </c>
      <c r="K17" s="19" t="s">
        <v>108</v>
      </c>
      <c r="L17" s="9" t="s">
        <v>109</v>
      </c>
      <c r="M17" s="6" t="s">
        <v>39</v>
      </c>
      <c r="N17" s="8" t="s">
        <v>97</v>
      </c>
      <c r="O17" s="8" t="s">
        <v>98</v>
      </c>
      <c r="P17" s="19"/>
      <c r="Q17" s="20"/>
      <c r="R17" s="21"/>
      <c r="S17" s="21"/>
      <c r="T17" s="21"/>
      <c r="U17" s="21"/>
      <c r="V17" s="21"/>
      <c r="W17" s="22"/>
      <c r="X17" s="23"/>
      <c r="Y17" s="10" t="s">
        <v>42</v>
      </c>
      <c r="Z17" s="18" t="s">
        <v>110</v>
      </c>
      <c r="AA17" s="12" t="str">
        <f t="shared" si="1"/>
        <v>M2-NyO-2a-E-1</v>
      </c>
      <c r="AB17" s="12"/>
      <c r="AC17" s="12"/>
      <c r="AD17" s="10" t="s">
        <v>45</v>
      </c>
      <c r="AE17" s="10"/>
    </row>
    <row r="18" ht="75.0" customHeight="1">
      <c r="A18" s="6" t="s">
        <v>92</v>
      </c>
      <c r="B18" s="6" t="s">
        <v>93</v>
      </c>
      <c r="C18" s="6" t="s">
        <v>52</v>
      </c>
      <c r="D18" s="7" t="s">
        <v>33</v>
      </c>
      <c r="E18" s="6"/>
      <c r="F18" s="8" t="s">
        <v>111</v>
      </c>
      <c r="G18" s="9" t="s">
        <v>107</v>
      </c>
      <c r="H18" s="9"/>
      <c r="I18" s="10" t="s">
        <v>95</v>
      </c>
      <c r="J18" s="6" t="s">
        <v>36</v>
      </c>
      <c r="K18" s="9" t="s">
        <v>112</v>
      </c>
      <c r="L18" s="8" t="s">
        <v>113</v>
      </c>
      <c r="M18" s="6" t="s">
        <v>39</v>
      </c>
      <c r="N18" s="9" t="s">
        <v>97</v>
      </c>
      <c r="O18" s="9" t="s">
        <v>98</v>
      </c>
      <c r="P18" s="19"/>
      <c r="Q18" s="20"/>
      <c r="R18" s="21"/>
      <c r="S18" s="21"/>
      <c r="T18" s="21"/>
      <c r="U18" s="21"/>
      <c r="V18" s="21"/>
      <c r="W18" s="22"/>
      <c r="X18" s="23"/>
      <c r="Y18" s="10" t="s">
        <v>42</v>
      </c>
      <c r="Z18" s="18" t="s">
        <v>114</v>
      </c>
      <c r="AA18" s="12" t="str">
        <f t="shared" si="1"/>
        <v>M2-NyO-2a-E-2</v>
      </c>
      <c r="AB18" s="12"/>
      <c r="AC18" s="12"/>
      <c r="AD18" s="10" t="s">
        <v>45</v>
      </c>
      <c r="AE18" s="10"/>
    </row>
    <row r="19" ht="75.0" customHeight="1">
      <c r="A19" s="6" t="s">
        <v>92</v>
      </c>
      <c r="B19" s="6" t="s">
        <v>93</v>
      </c>
      <c r="C19" s="6" t="s">
        <v>115</v>
      </c>
      <c r="D19" s="7" t="s">
        <v>33</v>
      </c>
      <c r="E19" s="6"/>
      <c r="F19" s="9" t="s">
        <v>116</v>
      </c>
      <c r="G19" s="8" t="s">
        <v>117</v>
      </c>
      <c r="H19" s="9"/>
      <c r="I19" s="6" t="s">
        <v>35</v>
      </c>
      <c r="J19" s="6" t="s">
        <v>76</v>
      </c>
      <c r="K19" s="9" t="s">
        <v>118</v>
      </c>
      <c r="L19" s="8" t="s">
        <v>119</v>
      </c>
      <c r="M19" s="6" t="s">
        <v>39</v>
      </c>
      <c r="N19" s="9" t="s">
        <v>97</v>
      </c>
      <c r="O19" s="9" t="s">
        <v>98</v>
      </c>
      <c r="P19" s="19"/>
      <c r="Q19" s="20"/>
      <c r="R19" s="21"/>
      <c r="S19" s="21"/>
      <c r="T19" s="21"/>
      <c r="U19" s="21"/>
      <c r="V19" s="21"/>
      <c r="W19" s="22"/>
      <c r="X19" s="23"/>
      <c r="Y19" s="10" t="s">
        <v>42</v>
      </c>
      <c r="Z19" s="18" t="s">
        <v>120</v>
      </c>
      <c r="AA19" s="12" t="str">
        <f t="shared" si="1"/>
        <v>M2-NyO-2a-A-1</v>
      </c>
      <c r="AB19" s="20"/>
      <c r="AC19" s="20"/>
      <c r="AD19" s="10" t="s">
        <v>45</v>
      </c>
      <c r="AE19" s="10"/>
    </row>
    <row r="20" ht="75.0" customHeight="1">
      <c r="A20" s="6" t="s">
        <v>92</v>
      </c>
      <c r="B20" s="6" t="s">
        <v>93</v>
      </c>
      <c r="C20" s="6" t="s">
        <v>115</v>
      </c>
      <c r="D20" s="7" t="s">
        <v>33</v>
      </c>
      <c r="E20" s="6"/>
      <c r="F20" s="9" t="s">
        <v>121</v>
      </c>
      <c r="G20" s="9" t="s">
        <v>122</v>
      </c>
      <c r="H20" s="9"/>
      <c r="I20" s="6" t="s">
        <v>35</v>
      </c>
      <c r="J20" s="6" t="s">
        <v>76</v>
      </c>
      <c r="K20" s="9" t="s">
        <v>118</v>
      </c>
      <c r="L20" s="8" t="s">
        <v>123</v>
      </c>
      <c r="M20" s="6" t="s">
        <v>39</v>
      </c>
      <c r="N20" s="9" t="s">
        <v>97</v>
      </c>
      <c r="O20" s="9" t="s">
        <v>98</v>
      </c>
      <c r="P20" s="22"/>
      <c r="Q20" s="20"/>
      <c r="R20" s="19"/>
      <c r="S20" s="19"/>
      <c r="T20" s="19"/>
      <c r="U20" s="19"/>
      <c r="V20" s="19"/>
      <c r="W20" s="22"/>
      <c r="X20" s="20"/>
      <c r="Y20" s="10" t="s">
        <v>42</v>
      </c>
      <c r="Z20" s="24" t="s">
        <v>124</v>
      </c>
      <c r="AA20" s="12" t="str">
        <f t="shared" si="1"/>
        <v>M2-NyO-2a-A-2</v>
      </c>
      <c r="AB20" s="20"/>
      <c r="AC20" s="20"/>
      <c r="AD20" s="10" t="s">
        <v>45</v>
      </c>
      <c r="AE20" s="10"/>
    </row>
    <row r="21" ht="75.0" customHeight="1">
      <c r="A21" s="6" t="s">
        <v>92</v>
      </c>
      <c r="B21" s="6" t="s">
        <v>93</v>
      </c>
      <c r="C21" s="6" t="s">
        <v>115</v>
      </c>
      <c r="D21" s="7" t="s">
        <v>33</v>
      </c>
      <c r="E21" s="6"/>
      <c r="F21" s="9" t="s">
        <v>125</v>
      </c>
      <c r="G21" s="9" t="s">
        <v>126</v>
      </c>
      <c r="H21" s="9"/>
      <c r="I21" s="6" t="s">
        <v>35</v>
      </c>
      <c r="J21" s="6" t="s">
        <v>76</v>
      </c>
      <c r="K21" s="9" t="s">
        <v>118</v>
      </c>
      <c r="L21" s="8" t="s">
        <v>127</v>
      </c>
      <c r="M21" s="6" t="s">
        <v>39</v>
      </c>
      <c r="N21" s="9" t="s">
        <v>97</v>
      </c>
      <c r="O21" s="9" t="s">
        <v>98</v>
      </c>
      <c r="P21" s="22"/>
      <c r="Q21" s="20"/>
      <c r="R21" s="19"/>
      <c r="S21" s="19"/>
      <c r="T21" s="19"/>
      <c r="U21" s="19"/>
      <c r="V21" s="19"/>
      <c r="W21" s="22"/>
      <c r="X21" s="20"/>
      <c r="Y21" s="10" t="s">
        <v>42</v>
      </c>
      <c r="Z21" s="18" t="s">
        <v>128</v>
      </c>
      <c r="AA21" s="12" t="str">
        <f t="shared" si="1"/>
        <v>M2-NyO-2a-A-3</v>
      </c>
      <c r="AB21" s="20"/>
      <c r="AC21" s="20"/>
      <c r="AD21" s="10" t="s">
        <v>45</v>
      </c>
      <c r="AE21" s="10"/>
    </row>
    <row r="22" ht="75.0" customHeight="1">
      <c r="A22" s="6" t="s">
        <v>129</v>
      </c>
      <c r="B22" s="6" t="s">
        <v>130</v>
      </c>
      <c r="C22" s="6" t="s">
        <v>32</v>
      </c>
      <c r="D22" s="7" t="s">
        <v>33</v>
      </c>
      <c r="E22" s="10"/>
      <c r="F22" s="9" t="s">
        <v>131</v>
      </c>
      <c r="G22" s="9"/>
      <c r="H22" s="9"/>
      <c r="I22" s="9"/>
      <c r="J22" s="6" t="s">
        <v>132</v>
      </c>
      <c r="K22" s="9" t="s">
        <v>133</v>
      </c>
      <c r="L22" s="9"/>
      <c r="M22" s="6" t="s">
        <v>39</v>
      </c>
      <c r="N22" s="9" t="s">
        <v>134</v>
      </c>
      <c r="O22" s="9" t="s">
        <v>134</v>
      </c>
      <c r="P22" s="22"/>
      <c r="Q22" s="20"/>
      <c r="R22" s="19"/>
      <c r="S22" s="19"/>
      <c r="T22" s="19"/>
      <c r="U22" s="19"/>
      <c r="V22" s="19"/>
      <c r="W22" s="22"/>
      <c r="X22" s="20"/>
      <c r="Y22" s="10" t="s">
        <v>42</v>
      </c>
      <c r="Z22" s="14" t="s">
        <v>135</v>
      </c>
      <c r="AA22" s="12" t="str">
        <f t="shared" si="1"/>
        <v>M2-NyO-3a-I-1</v>
      </c>
      <c r="AB22" s="10" t="s">
        <v>44</v>
      </c>
      <c r="AC22" s="20"/>
      <c r="AD22" s="10" t="s">
        <v>45</v>
      </c>
      <c r="AE22" s="10" t="s">
        <v>46</v>
      </c>
    </row>
    <row r="23" ht="75.0" customHeight="1">
      <c r="A23" s="6" t="s">
        <v>129</v>
      </c>
      <c r="B23" s="6" t="s">
        <v>130</v>
      </c>
      <c r="C23" s="6" t="s">
        <v>52</v>
      </c>
      <c r="D23" s="7" t="s">
        <v>33</v>
      </c>
      <c r="E23" s="10"/>
      <c r="F23" s="9" t="s">
        <v>136</v>
      </c>
      <c r="G23" s="9" t="s">
        <v>137</v>
      </c>
      <c r="H23" s="9"/>
      <c r="I23" s="9"/>
      <c r="J23" s="6" t="s">
        <v>66</v>
      </c>
      <c r="K23" s="9" t="s">
        <v>138</v>
      </c>
      <c r="L23" s="9" t="s">
        <v>139</v>
      </c>
      <c r="M23" s="6" t="s">
        <v>39</v>
      </c>
      <c r="N23" s="9" t="s">
        <v>134</v>
      </c>
      <c r="O23" s="9" t="s">
        <v>134</v>
      </c>
      <c r="P23" s="19"/>
      <c r="Q23" s="10"/>
      <c r="R23" s="19"/>
      <c r="S23" s="19"/>
      <c r="T23" s="19"/>
      <c r="U23" s="19"/>
      <c r="V23" s="19"/>
      <c r="W23" s="19"/>
      <c r="X23" s="10"/>
      <c r="Y23" s="10" t="s">
        <v>42</v>
      </c>
      <c r="Z23" s="14" t="s">
        <v>140</v>
      </c>
      <c r="AA23" s="12" t="str">
        <f t="shared" si="1"/>
        <v>M2-NyO-3a-E-1</v>
      </c>
      <c r="AB23" s="10" t="s">
        <v>44</v>
      </c>
      <c r="AC23" s="20"/>
      <c r="AD23" s="10" t="s">
        <v>45</v>
      </c>
      <c r="AE23" s="10" t="s">
        <v>46</v>
      </c>
    </row>
    <row r="24" ht="75.0" customHeight="1">
      <c r="A24" s="6" t="s">
        <v>129</v>
      </c>
      <c r="B24" s="6" t="s">
        <v>130</v>
      </c>
      <c r="C24" s="6" t="s">
        <v>52</v>
      </c>
      <c r="D24" s="7" t="s">
        <v>33</v>
      </c>
      <c r="E24" s="10"/>
      <c r="F24" s="9" t="s">
        <v>141</v>
      </c>
      <c r="G24" s="9" t="s">
        <v>142</v>
      </c>
      <c r="H24" s="9"/>
      <c r="I24" s="9"/>
      <c r="J24" s="6" t="s">
        <v>66</v>
      </c>
      <c r="K24" s="9" t="s">
        <v>138</v>
      </c>
      <c r="L24" s="9" t="s">
        <v>139</v>
      </c>
      <c r="M24" s="6" t="s">
        <v>39</v>
      </c>
      <c r="N24" s="9" t="s">
        <v>134</v>
      </c>
      <c r="O24" s="9" t="s">
        <v>134</v>
      </c>
      <c r="P24" s="19"/>
      <c r="Q24" s="10"/>
      <c r="R24" s="19"/>
      <c r="S24" s="19"/>
      <c r="T24" s="19"/>
      <c r="U24" s="19"/>
      <c r="V24" s="19"/>
      <c r="W24" s="19"/>
      <c r="X24" s="10"/>
      <c r="Y24" s="10" t="s">
        <v>42</v>
      </c>
      <c r="Z24" s="14" t="s">
        <v>143</v>
      </c>
      <c r="AA24" s="12" t="str">
        <f t="shared" si="1"/>
        <v>M2-NyO-3a-E-2</v>
      </c>
      <c r="AB24" s="10" t="s">
        <v>44</v>
      </c>
      <c r="AC24" s="20"/>
      <c r="AD24" s="10" t="s">
        <v>45</v>
      </c>
      <c r="AE24" s="10" t="s">
        <v>46</v>
      </c>
    </row>
    <row r="25" ht="75.0" customHeight="1">
      <c r="A25" s="6" t="s">
        <v>144</v>
      </c>
      <c r="B25" s="6" t="s">
        <v>145</v>
      </c>
      <c r="C25" s="6" t="s">
        <v>32</v>
      </c>
      <c r="D25" s="7" t="s">
        <v>33</v>
      </c>
      <c r="E25" s="6"/>
      <c r="F25" s="9" t="s">
        <v>146</v>
      </c>
      <c r="G25" s="9" t="s">
        <v>147</v>
      </c>
      <c r="H25" s="9"/>
      <c r="I25" s="9"/>
      <c r="J25" s="6" t="s">
        <v>66</v>
      </c>
      <c r="K25" s="8" t="s">
        <v>148</v>
      </c>
      <c r="L25" s="9" t="s">
        <v>149</v>
      </c>
      <c r="M25" s="9" t="s">
        <v>39</v>
      </c>
      <c r="N25" s="9" t="s">
        <v>150</v>
      </c>
      <c r="O25" s="9" t="s">
        <v>150</v>
      </c>
      <c r="P25" s="19"/>
      <c r="Q25" s="10"/>
      <c r="R25" s="19"/>
      <c r="S25" s="19"/>
      <c r="T25" s="19"/>
      <c r="U25" s="19"/>
      <c r="V25" s="19"/>
      <c r="W25" s="19"/>
      <c r="X25" s="10"/>
      <c r="Y25" s="10" t="s">
        <v>42</v>
      </c>
      <c r="Z25" s="14" t="s">
        <v>151</v>
      </c>
      <c r="AA25" s="12" t="str">
        <f t="shared" si="1"/>
        <v>M2-NyO-4a-I-1</v>
      </c>
      <c r="AB25" s="10" t="s">
        <v>44</v>
      </c>
      <c r="AC25" s="20"/>
      <c r="AD25" s="10" t="s">
        <v>45</v>
      </c>
      <c r="AE25" s="10" t="s">
        <v>46</v>
      </c>
    </row>
    <row r="26" ht="75.0" customHeight="1">
      <c r="A26" s="6" t="s">
        <v>144</v>
      </c>
      <c r="B26" s="6" t="s">
        <v>145</v>
      </c>
      <c r="C26" s="10" t="s">
        <v>32</v>
      </c>
      <c r="D26" s="7" t="s">
        <v>33</v>
      </c>
      <c r="E26" s="6"/>
      <c r="F26" s="9" t="s">
        <v>146</v>
      </c>
      <c r="G26" s="9" t="s">
        <v>147</v>
      </c>
      <c r="H26" s="9"/>
      <c r="I26" s="9"/>
      <c r="J26" s="6" t="s">
        <v>66</v>
      </c>
      <c r="K26" s="8" t="s">
        <v>148</v>
      </c>
      <c r="L26" s="9" t="s">
        <v>152</v>
      </c>
      <c r="M26" s="9" t="s">
        <v>39</v>
      </c>
      <c r="N26" s="9" t="s">
        <v>150</v>
      </c>
      <c r="O26" s="9" t="s">
        <v>150</v>
      </c>
      <c r="P26" s="19"/>
      <c r="Q26" s="10"/>
      <c r="R26" s="19"/>
      <c r="S26" s="19"/>
      <c r="T26" s="19"/>
      <c r="U26" s="19"/>
      <c r="V26" s="19"/>
      <c r="W26" s="19"/>
      <c r="X26" s="10"/>
      <c r="Y26" s="10" t="s">
        <v>42</v>
      </c>
      <c r="Z26" s="14" t="s">
        <v>153</v>
      </c>
      <c r="AA26" s="12" t="str">
        <f t="shared" si="1"/>
        <v>M2-NyO-4a-I-2</v>
      </c>
      <c r="AB26" s="10" t="s">
        <v>44</v>
      </c>
      <c r="AC26" s="20"/>
      <c r="AD26" s="10" t="s">
        <v>45</v>
      </c>
      <c r="AE26" s="10" t="s">
        <v>46</v>
      </c>
    </row>
    <row r="27" ht="75.0" customHeight="1">
      <c r="A27" s="6" t="s">
        <v>144</v>
      </c>
      <c r="B27" s="25" t="s">
        <v>145</v>
      </c>
      <c r="C27" s="6" t="s">
        <v>52</v>
      </c>
      <c r="D27" s="7" t="s">
        <v>33</v>
      </c>
      <c r="E27" s="6"/>
      <c r="F27" s="8" t="s">
        <v>154</v>
      </c>
      <c r="G27" s="9"/>
      <c r="H27" s="9"/>
      <c r="I27" s="9"/>
      <c r="J27" s="6" t="s">
        <v>36</v>
      </c>
      <c r="K27" s="9" t="s">
        <v>155</v>
      </c>
      <c r="L27" s="9" t="s">
        <v>156</v>
      </c>
      <c r="M27" s="9" t="s">
        <v>39</v>
      </c>
      <c r="N27" s="9" t="s">
        <v>150</v>
      </c>
      <c r="O27" s="9" t="s">
        <v>150</v>
      </c>
      <c r="P27" s="22"/>
      <c r="Q27" s="20"/>
      <c r="R27" s="22"/>
      <c r="S27" s="22"/>
      <c r="T27" s="22"/>
      <c r="U27" s="22"/>
      <c r="V27" s="22"/>
      <c r="W27" s="22"/>
      <c r="X27" s="20"/>
      <c r="Y27" s="10" t="s">
        <v>42</v>
      </c>
      <c r="Z27" s="14" t="s">
        <v>157</v>
      </c>
      <c r="AA27" s="12" t="str">
        <f t="shared" si="1"/>
        <v>M2-NyO-4a-E-1</v>
      </c>
      <c r="AB27" s="10" t="s">
        <v>44</v>
      </c>
      <c r="AC27" s="20"/>
      <c r="AD27" s="10" t="s">
        <v>45</v>
      </c>
      <c r="AE27" s="10" t="s">
        <v>46</v>
      </c>
    </row>
    <row r="28" ht="75.0" customHeight="1">
      <c r="A28" s="6" t="s">
        <v>144</v>
      </c>
      <c r="B28" s="6" t="s">
        <v>145</v>
      </c>
      <c r="C28" s="6" t="s">
        <v>52</v>
      </c>
      <c r="D28" s="7" t="s">
        <v>33</v>
      </c>
      <c r="E28" s="6"/>
      <c r="F28" s="8" t="s">
        <v>158</v>
      </c>
      <c r="G28" s="9"/>
      <c r="H28" s="9"/>
      <c r="I28" s="9"/>
      <c r="J28" s="6" t="s">
        <v>36</v>
      </c>
      <c r="K28" s="8" t="s">
        <v>148</v>
      </c>
      <c r="L28" s="9" t="s">
        <v>159</v>
      </c>
      <c r="M28" s="9" t="s">
        <v>39</v>
      </c>
      <c r="N28" s="9" t="s">
        <v>150</v>
      </c>
      <c r="O28" s="9" t="s">
        <v>150</v>
      </c>
      <c r="P28" s="22"/>
      <c r="Q28" s="20"/>
      <c r="R28" s="22"/>
      <c r="S28" s="22"/>
      <c r="T28" s="22"/>
      <c r="U28" s="22"/>
      <c r="V28" s="22"/>
      <c r="W28" s="22"/>
      <c r="X28" s="20"/>
      <c r="Y28" s="10" t="s">
        <v>42</v>
      </c>
      <c r="Z28" s="14" t="s">
        <v>160</v>
      </c>
      <c r="AA28" s="12" t="str">
        <f t="shared" si="1"/>
        <v>M2-NyO-4a-E-2</v>
      </c>
      <c r="AB28" s="10" t="s">
        <v>44</v>
      </c>
      <c r="AC28" s="20"/>
      <c r="AD28" s="10" t="s">
        <v>45</v>
      </c>
      <c r="AE28" s="10" t="s">
        <v>46</v>
      </c>
    </row>
    <row r="29" ht="75.0" customHeight="1">
      <c r="A29" s="6" t="s">
        <v>161</v>
      </c>
      <c r="B29" s="6" t="s">
        <v>162</v>
      </c>
      <c r="C29" s="26" t="s">
        <v>32</v>
      </c>
      <c r="D29" s="7" t="s">
        <v>33</v>
      </c>
      <c r="E29" s="6"/>
      <c r="F29" s="9" t="s">
        <v>163</v>
      </c>
      <c r="G29" s="9" t="s">
        <v>164</v>
      </c>
      <c r="H29" s="9"/>
      <c r="I29" s="9"/>
      <c r="J29" s="6" t="s">
        <v>66</v>
      </c>
      <c r="K29" s="9" t="s">
        <v>165</v>
      </c>
      <c r="L29" s="9" t="s">
        <v>166</v>
      </c>
      <c r="M29" s="9" t="s">
        <v>39</v>
      </c>
      <c r="N29" s="9" t="s">
        <v>150</v>
      </c>
      <c r="O29" s="9" t="s">
        <v>167</v>
      </c>
      <c r="P29" s="22"/>
      <c r="Q29" s="20"/>
      <c r="R29" s="22"/>
      <c r="S29" s="22"/>
      <c r="T29" s="22"/>
      <c r="U29" s="22"/>
      <c r="V29" s="22"/>
      <c r="W29" s="22"/>
      <c r="X29" s="20"/>
      <c r="Y29" s="10" t="s">
        <v>42</v>
      </c>
      <c r="Z29" s="14" t="s">
        <v>168</v>
      </c>
      <c r="AA29" s="12" t="str">
        <f t="shared" si="1"/>
        <v>M2-NyO-4b-I-1</v>
      </c>
      <c r="AB29" s="10" t="s">
        <v>44</v>
      </c>
      <c r="AC29" s="20"/>
      <c r="AD29" s="10"/>
      <c r="AE29" s="10" t="s">
        <v>46</v>
      </c>
    </row>
    <row r="30" ht="75.0" customHeight="1">
      <c r="A30" s="6" t="s">
        <v>161</v>
      </c>
      <c r="B30" s="6" t="s">
        <v>162</v>
      </c>
      <c r="C30" s="26" t="s">
        <v>32</v>
      </c>
      <c r="D30" s="7" t="s">
        <v>33</v>
      </c>
      <c r="E30" s="6"/>
      <c r="F30" s="9" t="s">
        <v>169</v>
      </c>
      <c r="G30" s="9" t="s">
        <v>164</v>
      </c>
      <c r="H30" s="9"/>
      <c r="I30" s="9"/>
      <c r="J30" s="6" t="s">
        <v>66</v>
      </c>
      <c r="K30" s="9" t="s">
        <v>165</v>
      </c>
      <c r="L30" s="9" t="s">
        <v>170</v>
      </c>
      <c r="M30" s="9" t="s">
        <v>39</v>
      </c>
      <c r="N30" s="9" t="s">
        <v>150</v>
      </c>
      <c r="O30" s="9" t="s">
        <v>167</v>
      </c>
      <c r="P30" s="22"/>
      <c r="Q30" s="20"/>
      <c r="R30" s="22"/>
      <c r="S30" s="22"/>
      <c r="T30" s="22"/>
      <c r="U30" s="22"/>
      <c r="V30" s="22"/>
      <c r="W30" s="22"/>
      <c r="X30" s="20"/>
      <c r="Y30" s="10" t="s">
        <v>42</v>
      </c>
      <c r="Z30" s="14" t="s">
        <v>171</v>
      </c>
      <c r="AA30" s="12" t="str">
        <f t="shared" si="1"/>
        <v>M2-NyO-4b-I-2</v>
      </c>
      <c r="AB30" s="10" t="s">
        <v>44</v>
      </c>
      <c r="AC30" s="20"/>
      <c r="AD30" s="10"/>
      <c r="AE30" s="10" t="s">
        <v>46</v>
      </c>
    </row>
    <row r="31" ht="75.0" customHeight="1">
      <c r="A31" s="6" t="s">
        <v>161</v>
      </c>
      <c r="B31" s="6" t="s">
        <v>162</v>
      </c>
      <c r="C31" s="26" t="s">
        <v>32</v>
      </c>
      <c r="D31" s="7" t="s">
        <v>33</v>
      </c>
      <c r="E31" s="6"/>
      <c r="F31" s="9" t="s">
        <v>172</v>
      </c>
      <c r="G31" s="9" t="s">
        <v>164</v>
      </c>
      <c r="H31" s="9"/>
      <c r="I31" s="9"/>
      <c r="J31" s="6" t="s">
        <v>66</v>
      </c>
      <c r="K31" s="9" t="s">
        <v>165</v>
      </c>
      <c r="L31" s="9" t="s">
        <v>173</v>
      </c>
      <c r="M31" s="9" t="s">
        <v>39</v>
      </c>
      <c r="N31" s="9" t="s">
        <v>150</v>
      </c>
      <c r="O31" s="8" t="s">
        <v>174</v>
      </c>
      <c r="P31" s="22"/>
      <c r="Q31" s="20"/>
      <c r="R31" s="22"/>
      <c r="S31" s="22"/>
      <c r="T31" s="22"/>
      <c r="U31" s="22"/>
      <c r="V31" s="22"/>
      <c r="W31" s="22"/>
      <c r="X31" s="20"/>
      <c r="Y31" s="10" t="s">
        <v>42</v>
      </c>
      <c r="Z31" s="14" t="s">
        <v>175</v>
      </c>
      <c r="AA31" s="12" t="str">
        <f t="shared" si="1"/>
        <v>M2-NyO-4b-I-3</v>
      </c>
      <c r="AB31" s="10" t="s">
        <v>44</v>
      </c>
      <c r="AC31" s="20"/>
      <c r="AD31" s="10"/>
      <c r="AE31" s="10" t="s">
        <v>46</v>
      </c>
    </row>
    <row r="32" ht="75.0" customHeight="1">
      <c r="A32" s="6" t="s">
        <v>161</v>
      </c>
      <c r="B32" s="6" t="s">
        <v>162</v>
      </c>
      <c r="C32" s="27" t="s">
        <v>52</v>
      </c>
      <c r="D32" s="7" t="s">
        <v>33</v>
      </c>
      <c r="E32" s="6"/>
      <c r="F32" s="9" t="s">
        <v>176</v>
      </c>
      <c r="G32" s="9"/>
      <c r="H32" s="9"/>
      <c r="I32" s="9"/>
      <c r="J32" s="6" t="s">
        <v>36</v>
      </c>
      <c r="K32" s="9" t="s">
        <v>165</v>
      </c>
      <c r="L32" s="9" t="s">
        <v>177</v>
      </c>
      <c r="M32" s="9" t="s">
        <v>39</v>
      </c>
      <c r="N32" s="9" t="s">
        <v>150</v>
      </c>
      <c r="O32" s="9" t="s">
        <v>178</v>
      </c>
      <c r="P32" s="22"/>
      <c r="Q32" s="20"/>
      <c r="R32" s="22"/>
      <c r="S32" s="22"/>
      <c r="T32" s="22"/>
      <c r="U32" s="22"/>
      <c r="V32" s="22"/>
      <c r="W32" s="22"/>
      <c r="X32" s="20"/>
      <c r="Y32" s="10" t="s">
        <v>42</v>
      </c>
      <c r="Z32" s="14" t="s">
        <v>179</v>
      </c>
      <c r="AA32" s="12" t="str">
        <f t="shared" si="1"/>
        <v>M2-NyO-4b-E-1</v>
      </c>
      <c r="AB32" s="10" t="s">
        <v>44</v>
      </c>
      <c r="AC32" s="20"/>
      <c r="AD32" s="10"/>
      <c r="AE32" s="10" t="s">
        <v>46</v>
      </c>
    </row>
    <row r="33" ht="75.0" customHeight="1">
      <c r="A33" s="6" t="s">
        <v>161</v>
      </c>
      <c r="B33" s="6" t="s">
        <v>162</v>
      </c>
      <c r="C33" s="27" t="s">
        <v>52</v>
      </c>
      <c r="D33" s="7" t="s">
        <v>33</v>
      </c>
      <c r="E33" s="6"/>
      <c r="F33" s="9" t="s">
        <v>180</v>
      </c>
      <c r="G33" s="9"/>
      <c r="H33" s="9"/>
      <c r="I33" s="9"/>
      <c r="J33" s="6" t="s">
        <v>36</v>
      </c>
      <c r="K33" s="9" t="s">
        <v>165</v>
      </c>
      <c r="L33" s="9" t="s">
        <v>181</v>
      </c>
      <c r="M33" s="9" t="s">
        <v>39</v>
      </c>
      <c r="N33" s="9" t="s">
        <v>150</v>
      </c>
      <c r="O33" s="9" t="s">
        <v>178</v>
      </c>
      <c r="P33" s="22"/>
      <c r="Q33" s="20"/>
      <c r="R33" s="22"/>
      <c r="S33" s="22"/>
      <c r="T33" s="22"/>
      <c r="U33" s="22"/>
      <c r="V33" s="22"/>
      <c r="W33" s="22"/>
      <c r="X33" s="20"/>
      <c r="Y33" s="10" t="s">
        <v>42</v>
      </c>
      <c r="Z33" s="14" t="s">
        <v>182</v>
      </c>
      <c r="AA33" s="12" t="str">
        <f t="shared" si="1"/>
        <v>M2-NyO-4b-E-2</v>
      </c>
      <c r="AB33" s="10" t="s">
        <v>44</v>
      </c>
      <c r="AC33" s="20"/>
      <c r="AD33" s="10"/>
      <c r="AE33" s="10" t="s">
        <v>46</v>
      </c>
    </row>
    <row r="34" ht="75.0" customHeight="1">
      <c r="A34" s="6" t="s">
        <v>183</v>
      </c>
      <c r="B34" s="6" t="s">
        <v>184</v>
      </c>
      <c r="C34" s="26" t="s">
        <v>32</v>
      </c>
      <c r="D34" s="7" t="s">
        <v>33</v>
      </c>
      <c r="E34" s="6"/>
      <c r="F34" s="9" t="s">
        <v>185</v>
      </c>
      <c r="G34" s="9" t="s">
        <v>186</v>
      </c>
      <c r="H34" s="9"/>
      <c r="I34" s="9"/>
      <c r="J34" s="6" t="s">
        <v>73</v>
      </c>
      <c r="K34" s="9" t="s">
        <v>165</v>
      </c>
      <c r="L34" s="9" t="s">
        <v>187</v>
      </c>
      <c r="M34" s="9" t="s">
        <v>39</v>
      </c>
      <c r="N34" s="9" t="s">
        <v>150</v>
      </c>
      <c r="O34" s="8" t="s">
        <v>188</v>
      </c>
      <c r="P34" s="22"/>
      <c r="Q34" s="20"/>
      <c r="R34" s="22"/>
      <c r="S34" s="22"/>
      <c r="T34" s="22"/>
      <c r="U34" s="22"/>
      <c r="V34" s="22"/>
      <c r="W34" s="22"/>
      <c r="X34" s="20"/>
      <c r="Y34" s="10" t="s">
        <v>42</v>
      </c>
      <c r="Z34" s="14" t="s">
        <v>189</v>
      </c>
      <c r="AA34" s="12" t="str">
        <f t="shared" si="1"/>
        <v>M2-NyO-4c-I-1</v>
      </c>
      <c r="AB34" s="10" t="s">
        <v>44</v>
      </c>
      <c r="AC34" s="20"/>
      <c r="AD34" s="10"/>
      <c r="AE34" s="10" t="s">
        <v>46</v>
      </c>
    </row>
    <row r="35" ht="75.0" customHeight="1">
      <c r="A35" s="6" t="s">
        <v>183</v>
      </c>
      <c r="B35" s="6" t="s">
        <v>184</v>
      </c>
      <c r="C35" s="26" t="s">
        <v>32</v>
      </c>
      <c r="D35" s="7" t="s">
        <v>33</v>
      </c>
      <c r="E35" s="6"/>
      <c r="F35" s="9" t="s">
        <v>185</v>
      </c>
      <c r="G35" s="9" t="s">
        <v>190</v>
      </c>
      <c r="H35" s="9"/>
      <c r="I35" s="9"/>
      <c r="J35" s="6" t="s">
        <v>73</v>
      </c>
      <c r="K35" s="9" t="s">
        <v>165</v>
      </c>
      <c r="L35" s="9" t="s">
        <v>191</v>
      </c>
      <c r="M35" s="9" t="s">
        <v>39</v>
      </c>
      <c r="N35" s="9" t="s">
        <v>150</v>
      </c>
      <c r="O35" s="8" t="s">
        <v>188</v>
      </c>
      <c r="P35" s="22"/>
      <c r="Q35" s="20"/>
      <c r="R35" s="22"/>
      <c r="S35" s="22"/>
      <c r="T35" s="22"/>
      <c r="U35" s="22"/>
      <c r="V35" s="22"/>
      <c r="W35" s="22"/>
      <c r="X35" s="20"/>
      <c r="Y35" s="10" t="s">
        <v>42</v>
      </c>
      <c r="Z35" s="14" t="s">
        <v>192</v>
      </c>
      <c r="AA35" s="12" t="str">
        <f t="shared" si="1"/>
        <v>M2-NyO-4c-I-2</v>
      </c>
      <c r="AB35" s="10" t="s">
        <v>44</v>
      </c>
      <c r="AC35" s="20"/>
      <c r="AD35" s="10"/>
      <c r="AE35" s="10" t="s">
        <v>46</v>
      </c>
    </row>
    <row r="36" ht="75.0" customHeight="1">
      <c r="A36" s="6" t="s">
        <v>183</v>
      </c>
      <c r="B36" s="6" t="s">
        <v>184</v>
      </c>
      <c r="C36" s="26" t="s">
        <v>32</v>
      </c>
      <c r="D36" s="7" t="s">
        <v>33</v>
      </c>
      <c r="E36" s="6"/>
      <c r="F36" s="9" t="s">
        <v>185</v>
      </c>
      <c r="G36" s="9" t="s">
        <v>193</v>
      </c>
      <c r="H36" s="9"/>
      <c r="I36" s="9"/>
      <c r="J36" s="6" t="s">
        <v>73</v>
      </c>
      <c r="K36" s="9" t="s">
        <v>165</v>
      </c>
      <c r="L36" s="9" t="s">
        <v>194</v>
      </c>
      <c r="M36" s="9" t="s">
        <v>39</v>
      </c>
      <c r="N36" s="9" t="s">
        <v>150</v>
      </c>
      <c r="O36" s="8" t="s">
        <v>188</v>
      </c>
      <c r="P36" s="22"/>
      <c r="Q36" s="20"/>
      <c r="R36" s="22"/>
      <c r="S36" s="22"/>
      <c r="T36" s="22"/>
      <c r="U36" s="22"/>
      <c r="V36" s="22"/>
      <c r="W36" s="22"/>
      <c r="X36" s="20"/>
      <c r="Y36" s="10" t="s">
        <v>42</v>
      </c>
      <c r="Z36" s="14" t="s">
        <v>195</v>
      </c>
      <c r="AA36" s="12" t="str">
        <f t="shared" si="1"/>
        <v>M2-NyO-4c-I-3</v>
      </c>
      <c r="AB36" s="10" t="s">
        <v>44</v>
      </c>
      <c r="AC36" s="20"/>
      <c r="AD36" s="10"/>
      <c r="AE36" s="10" t="s">
        <v>46</v>
      </c>
    </row>
    <row r="37" ht="75.0" customHeight="1">
      <c r="A37" s="6" t="s">
        <v>183</v>
      </c>
      <c r="B37" s="6" t="s">
        <v>184</v>
      </c>
      <c r="C37" s="27" t="s">
        <v>52</v>
      </c>
      <c r="D37" s="7" t="s">
        <v>33</v>
      </c>
      <c r="E37" s="6"/>
      <c r="F37" s="8" t="s">
        <v>196</v>
      </c>
      <c r="G37" s="9"/>
      <c r="H37" s="9"/>
      <c r="I37" s="9"/>
      <c r="J37" s="6" t="s">
        <v>36</v>
      </c>
      <c r="K37" s="8" t="s">
        <v>197</v>
      </c>
      <c r="L37" s="9" t="s">
        <v>198</v>
      </c>
      <c r="M37" s="9" t="s">
        <v>39</v>
      </c>
      <c r="N37" s="9" t="s">
        <v>150</v>
      </c>
      <c r="O37" s="8" t="s">
        <v>188</v>
      </c>
      <c r="P37" s="22"/>
      <c r="Q37" s="20"/>
      <c r="R37" s="22"/>
      <c r="S37" s="22"/>
      <c r="T37" s="22"/>
      <c r="U37" s="22"/>
      <c r="V37" s="22"/>
      <c r="W37" s="22"/>
      <c r="X37" s="20"/>
      <c r="Y37" s="10" t="s">
        <v>42</v>
      </c>
      <c r="Z37" s="14" t="s">
        <v>199</v>
      </c>
      <c r="AA37" s="12" t="str">
        <f t="shared" si="1"/>
        <v>M2-NyO-4c-E-1</v>
      </c>
      <c r="AB37" s="10" t="s">
        <v>44</v>
      </c>
      <c r="AC37" s="20"/>
      <c r="AD37" s="10"/>
      <c r="AE37" s="10" t="s">
        <v>46</v>
      </c>
    </row>
    <row r="38" ht="75.0" customHeight="1">
      <c r="A38" s="6" t="s">
        <v>183</v>
      </c>
      <c r="B38" s="6" t="s">
        <v>184</v>
      </c>
      <c r="C38" s="27" t="s">
        <v>52</v>
      </c>
      <c r="D38" s="7" t="s">
        <v>33</v>
      </c>
      <c r="E38" s="6"/>
      <c r="F38" s="8" t="s">
        <v>200</v>
      </c>
      <c r="G38" s="9"/>
      <c r="H38" s="9"/>
      <c r="I38" s="9"/>
      <c r="J38" s="6" t="s">
        <v>36</v>
      </c>
      <c r="K38" s="9" t="s">
        <v>201</v>
      </c>
      <c r="L38" s="9" t="s">
        <v>198</v>
      </c>
      <c r="M38" s="9" t="s">
        <v>39</v>
      </c>
      <c r="N38" s="9" t="s">
        <v>150</v>
      </c>
      <c r="O38" s="8" t="s">
        <v>188</v>
      </c>
      <c r="P38" s="22"/>
      <c r="Q38" s="20"/>
      <c r="R38" s="22"/>
      <c r="S38" s="22"/>
      <c r="T38" s="22"/>
      <c r="U38" s="22"/>
      <c r="V38" s="22"/>
      <c r="W38" s="22"/>
      <c r="X38" s="20"/>
      <c r="Y38" s="10" t="s">
        <v>42</v>
      </c>
      <c r="Z38" s="14" t="s">
        <v>202</v>
      </c>
      <c r="AA38" s="12" t="str">
        <f t="shared" si="1"/>
        <v>M2-NyO-4c-E-2</v>
      </c>
      <c r="AB38" s="10" t="s">
        <v>44</v>
      </c>
      <c r="AC38" s="20"/>
      <c r="AD38" s="10"/>
      <c r="AE38" s="10" t="s">
        <v>46</v>
      </c>
    </row>
    <row r="39" ht="75.0" customHeight="1">
      <c r="A39" s="6" t="s">
        <v>183</v>
      </c>
      <c r="B39" s="6" t="s">
        <v>184</v>
      </c>
      <c r="C39" s="27" t="s">
        <v>52</v>
      </c>
      <c r="D39" s="7" t="s">
        <v>33</v>
      </c>
      <c r="E39" s="6"/>
      <c r="F39" s="8" t="s">
        <v>203</v>
      </c>
      <c r="G39" s="9"/>
      <c r="H39" s="9"/>
      <c r="I39" s="9"/>
      <c r="J39" s="6" t="s">
        <v>36</v>
      </c>
      <c r="K39" s="9" t="s">
        <v>201</v>
      </c>
      <c r="L39" s="9" t="s">
        <v>198</v>
      </c>
      <c r="M39" s="9" t="s">
        <v>39</v>
      </c>
      <c r="N39" s="9" t="s">
        <v>150</v>
      </c>
      <c r="O39" s="8" t="s">
        <v>188</v>
      </c>
      <c r="P39" s="22"/>
      <c r="Q39" s="20"/>
      <c r="R39" s="22"/>
      <c r="S39" s="22"/>
      <c r="T39" s="22"/>
      <c r="U39" s="22"/>
      <c r="V39" s="22"/>
      <c r="W39" s="22"/>
      <c r="X39" s="20"/>
      <c r="Y39" s="10" t="s">
        <v>42</v>
      </c>
      <c r="Z39" s="14" t="s">
        <v>204</v>
      </c>
      <c r="AA39" s="12" t="str">
        <f t="shared" si="1"/>
        <v>M2-NyO-4c-E-3</v>
      </c>
      <c r="AB39" s="10" t="s">
        <v>44</v>
      </c>
      <c r="AC39" s="20"/>
      <c r="AD39" s="10"/>
      <c r="AE39" s="10" t="s">
        <v>46</v>
      </c>
    </row>
    <row r="40" ht="75.0" customHeight="1">
      <c r="A40" s="6" t="s">
        <v>205</v>
      </c>
      <c r="B40" s="6" t="s">
        <v>206</v>
      </c>
      <c r="C40" s="6" t="s">
        <v>32</v>
      </c>
      <c r="D40" s="7" t="s">
        <v>33</v>
      </c>
      <c r="E40" s="6"/>
      <c r="F40" s="9" t="s">
        <v>207</v>
      </c>
      <c r="G40" s="9"/>
      <c r="H40" s="28"/>
      <c r="I40" s="29" t="s">
        <v>35</v>
      </c>
      <c r="J40" s="29" t="s">
        <v>36</v>
      </c>
      <c r="K40" s="28" t="s">
        <v>208</v>
      </c>
      <c r="L40" s="28" t="s">
        <v>209</v>
      </c>
      <c r="M40" s="29" t="s">
        <v>39</v>
      </c>
      <c r="N40" s="28" t="s">
        <v>40</v>
      </c>
      <c r="O40" s="28" t="s">
        <v>40</v>
      </c>
      <c r="P40" s="22"/>
      <c r="Q40" s="20"/>
      <c r="R40" s="22"/>
      <c r="S40" s="22"/>
      <c r="T40" s="22"/>
      <c r="U40" s="22"/>
      <c r="V40" s="22"/>
      <c r="W40" s="22"/>
      <c r="X40" s="20"/>
      <c r="Y40" s="10" t="s">
        <v>42</v>
      </c>
      <c r="Z40" s="14" t="s">
        <v>210</v>
      </c>
      <c r="AA40" s="12" t="str">
        <f t="shared" si="1"/>
        <v>M2-NyO-5a-I-1</v>
      </c>
      <c r="AB40" s="10" t="s">
        <v>44</v>
      </c>
      <c r="AC40" s="20"/>
      <c r="AD40" s="10" t="s">
        <v>45</v>
      </c>
      <c r="AE40" s="10" t="s">
        <v>46</v>
      </c>
    </row>
    <row r="41" ht="75.0" customHeight="1">
      <c r="A41" s="6" t="s">
        <v>205</v>
      </c>
      <c r="B41" s="6" t="s">
        <v>206</v>
      </c>
      <c r="C41" s="6" t="s">
        <v>32</v>
      </c>
      <c r="D41" s="7" t="s">
        <v>33</v>
      </c>
      <c r="E41" s="6"/>
      <c r="F41" s="8" t="s">
        <v>211</v>
      </c>
      <c r="G41" s="9"/>
      <c r="H41" s="28"/>
      <c r="I41" s="29" t="s">
        <v>35</v>
      </c>
      <c r="J41" s="29" t="s">
        <v>212</v>
      </c>
      <c r="K41" s="28" t="s">
        <v>208</v>
      </c>
      <c r="L41" s="28" t="s">
        <v>213</v>
      </c>
      <c r="M41" s="29" t="s">
        <v>39</v>
      </c>
      <c r="N41" s="28" t="s">
        <v>40</v>
      </c>
      <c r="O41" s="28" t="s">
        <v>214</v>
      </c>
      <c r="P41" s="22"/>
      <c r="Q41" s="20"/>
      <c r="R41" s="22"/>
      <c r="S41" s="22"/>
      <c r="T41" s="22"/>
      <c r="U41" s="22"/>
      <c r="V41" s="22"/>
      <c r="W41" s="22"/>
      <c r="X41" s="20"/>
      <c r="Y41" s="10" t="s">
        <v>42</v>
      </c>
      <c r="Z41" s="14" t="s">
        <v>215</v>
      </c>
      <c r="AA41" s="12" t="str">
        <f t="shared" si="1"/>
        <v>M2-NyO-5a-I-2</v>
      </c>
      <c r="AB41" s="10" t="s">
        <v>44</v>
      </c>
      <c r="AC41" s="20"/>
      <c r="AD41" s="10" t="s">
        <v>45</v>
      </c>
      <c r="AE41" s="10" t="s">
        <v>46</v>
      </c>
    </row>
    <row r="42" ht="75.0" customHeight="1">
      <c r="A42" s="6" t="s">
        <v>205</v>
      </c>
      <c r="B42" s="6" t="s">
        <v>206</v>
      </c>
      <c r="C42" s="6" t="s">
        <v>52</v>
      </c>
      <c r="D42" s="7" t="s">
        <v>33</v>
      </c>
      <c r="E42" s="6"/>
      <c r="F42" s="9" t="s">
        <v>216</v>
      </c>
      <c r="G42" s="28" t="s">
        <v>217</v>
      </c>
      <c r="H42" s="28"/>
      <c r="I42" s="29" t="s">
        <v>35</v>
      </c>
      <c r="J42" s="29" t="s">
        <v>55</v>
      </c>
      <c r="K42" s="9" t="s">
        <v>218</v>
      </c>
      <c r="L42" s="9" t="s">
        <v>219</v>
      </c>
      <c r="M42" s="29" t="s">
        <v>39</v>
      </c>
      <c r="N42" s="28" t="s">
        <v>40</v>
      </c>
      <c r="O42" s="28" t="s">
        <v>40</v>
      </c>
      <c r="P42" s="22"/>
      <c r="Q42" s="20"/>
      <c r="R42" s="22"/>
      <c r="S42" s="22"/>
      <c r="T42" s="22"/>
      <c r="U42" s="22"/>
      <c r="V42" s="22"/>
      <c r="W42" s="22"/>
      <c r="X42" s="20"/>
      <c r="Y42" s="10" t="s">
        <v>42</v>
      </c>
      <c r="Z42" s="16" t="s">
        <v>220</v>
      </c>
      <c r="AA42" s="12" t="str">
        <f t="shared" si="1"/>
        <v>M2-NyO-5a-E-1</v>
      </c>
      <c r="AB42" s="10" t="s">
        <v>44</v>
      </c>
      <c r="AC42" s="20"/>
      <c r="AD42" s="10" t="s">
        <v>45</v>
      </c>
      <c r="AE42" s="10" t="s">
        <v>46</v>
      </c>
    </row>
    <row r="43" ht="75.0" customHeight="1">
      <c r="A43" s="6" t="s">
        <v>205</v>
      </c>
      <c r="B43" s="6" t="s">
        <v>206</v>
      </c>
      <c r="C43" s="6" t="s">
        <v>52</v>
      </c>
      <c r="D43" s="7" t="s">
        <v>33</v>
      </c>
      <c r="E43" s="6"/>
      <c r="F43" s="9" t="s">
        <v>216</v>
      </c>
      <c r="G43" s="28" t="s">
        <v>221</v>
      </c>
      <c r="H43" s="28"/>
      <c r="I43" s="29" t="s">
        <v>35</v>
      </c>
      <c r="J43" s="29" t="s">
        <v>55</v>
      </c>
      <c r="K43" s="9" t="s">
        <v>222</v>
      </c>
      <c r="L43" s="9" t="s">
        <v>223</v>
      </c>
      <c r="M43" s="29" t="s">
        <v>39</v>
      </c>
      <c r="N43" s="28" t="s">
        <v>40</v>
      </c>
      <c r="O43" s="28" t="s">
        <v>40</v>
      </c>
      <c r="P43" s="22"/>
      <c r="Q43" s="20"/>
      <c r="R43" s="22"/>
      <c r="S43" s="22"/>
      <c r="T43" s="22"/>
      <c r="U43" s="22"/>
      <c r="V43" s="22"/>
      <c r="W43" s="22"/>
      <c r="X43" s="20"/>
      <c r="Y43" s="10" t="s">
        <v>42</v>
      </c>
      <c r="Z43" s="16" t="s">
        <v>224</v>
      </c>
      <c r="AA43" s="12" t="str">
        <f t="shared" si="1"/>
        <v>M2-NyO-5a-E-2</v>
      </c>
      <c r="AB43" s="10" t="s">
        <v>44</v>
      </c>
      <c r="AC43" s="20"/>
      <c r="AD43" s="10" t="s">
        <v>45</v>
      </c>
      <c r="AE43" s="10" t="s">
        <v>46</v>
      </c>
    </row>
    <row r="44" ht="75.0" customHeight="1">
      <c r="A44" s="6" t="s">
        <v>205</v>
      </c>
      <c r="B44" s="6" t="s">
        <v>206</v>
      </c>
      <c r="C44" s="6" t="s">
        <v>52</v>
      </c>
      <c r="D44" s="7" t="s">
        <v>33</v>
      </c>
      <c r="E44" s="6"/>
      <c r="F44" s="9" t="s">
        <v>216</v>
      </c>
      <c r="G44" s="28" t="s">
        <v>225</v>
      </c>
      <c r="H44" s="28"/>
      <c r="I44" s="29" t="s">
        <v>35</v>
      </c>
      <c r="J44" s="29" t="s">
        <v>55</v>
      </c>
      <c r="K44" s="9" t="s">
        <v>218</v>
      </c>
      <c r="L44" s="9" t="s">
        <v>226</v>
      </c>
      <c r="M44" s="29" t="s">
        <v>39</v>
      </c>
      <c r="N44" s="28" t="s">
        <v>40</v>
      </c>
      <c r="O44" s="28" t="s">
        <v>40</v>
      </c>
      <c r="P44" s="22"/>
      <c r="Q44" s="20"/>
      <c r="R44" s="22"/>
      <c r="S44" s="22"/>
      <c r="T44" s="22"/>
      <c r="U44" s="22"/>
      <c r="V44" s="22"/>
      <c r="W44" s="22"/>
      <c r="X44" s="20"/>
      <c r="Y44" s="10" t="s">
        <v>42</v>
      </c>
      <c r="Z44" s="16" t="s">
        <v>227</v>
      </c>
      <c r="AA44" s="12" t="str">
        <f t="shared" si="1"/>
        <v>M2-NyO-5a-E-3</v>
      </c>
      <c r="AB44" s="10" t="s">
        <v>44</v>
      </c>
      <c r="AC44" s="20"/>
      <c r="AD44" s="10" t="s">
        <v>45</v>
      </c>
      <c r="AE44" s="10" t="s">
        <v>46</v>
      </c>
    </row>
    <row r="45" ht="75.0" customHeight="1">
      <c r="A45" s="6" t="s">
        <v>205</v>
      </c>
      <c r="B45" s="6" t="s">
        <v>206</v>
      </c>
      <c r="C45" s="6" t="s">
        <v>52</v>
      </c>
      <c r="D45" s="7" t="s">
        <v>33</v>
      </c>
      <c r="E45" s="6"/>
      <c r="F45" s="9" t="s">
        <v>216</v>
      </c>
      <c r="G45" s="28" t="s">
        <v>228</v>
      </c>
      <c r="H45" s="28"/>
      <c r="I45" s="29" t="s">
        <v>35</v>
      </c>
      <c r="J45" s="29" t="s">
        <v>55</v>
      </c>
      <c r="K45" s="9" t="s">
        <v>229</v>
      </c>
      <c r="L45" s="9" t="s">
        <v>230</v>
      </c>
      <c r="M45" s="29" t="s">
        <v>39</v>
      </c>
      <c r="N45" s="28" t="s">
        <v>40</v>
      </c>
      <c r="O45" s="28" t="s">
        <v>40</v>
      </c>
      <c r="P45" s="22"/>
      <c r="Q45" s="20"/>
      <c r="R45" s="22"/>
      <c r="S45" s="22"/>
      <c r="T45" s="22"/>
      <c r="U45" s="22"/>
      <c r="V45" s="22"/>
      <c r="W45" s="22"/>
      <c r="X45" s="20"/>
      <c r="Y45" s="10" t="s">
        <v>42</v>
      </c>
      <c r="Z45" s="16" t="s">
        <v>231</v>
      </c>
      <c r="AA45" s="12" t="str">
        <f t="shared" si="1"/>
        <v>M2-NyO-5a-E-4</v>
      </c>
      <c r="AB45" s="10" t="s">
        <v>44</v>
      </c>
      <c r="AC45" s="20"/>
      <c r="AD45" s="10" t="s">
        <v>45</v>
      </c>
      <c r="AE45" s="10" t="s">
        <v>46</v>
      </c>
    </row>
    <row r="46" ht="75.0" customHeight="1">
      <c r="A46" s="6" t="s">
        <v>232</v>
      </c>
      <c r="B46" s="25" t="s">
        <v>233</v>
      </c>
      <c r="C46" s="6" t="s">
        <v>32</v>
      </c>
      <c r="D46" s="7" t="s">
        <v>33</v>
      </c>
      <c r="E46" s="6"/>
      <c r="F46" s="9" t="s">
        <v>234</v>
      </c>
      <c r="G46" s="9"/>
      <c r="H46" s="9"/>
      <c r="I46" s="6" t="s">
        <v>35</v>
      </c>
      <c r="J46" s="6" t="s">
        <v>36</v>
      </c>
      <c r="K46" s="8" t="s">
        <v>235</v>
      </c>
      <c r="L46" s="9" t="s">
        <v>236</v>
      </c>
      <c r="M46" s="29" t="s">
        <v>39</v>
      </c>
      <c r="N46" s="28" t="s">
        <v>40</v>
      </c>
      <c r="O46" s="30" t="s">
        <v>237</v>
      </c>
      <c r="P46" s="19"/>
      <c r="Q46" s="20"/>
      <c r="R46" s="19"/>
      <c r="S46" s="19"/>
      <c r="T46" s="19"/>
      <c r="U46" s="19"/>
      <c r="V46" s="19"/>
      <c r="W46" s="22"/>
      <c r="X46" s="20"/>
      <c r="Y46" s="10" t="s">
        <v>42</v>
      </c>
      <c r="Z46" s="14" t="s">
        <v>238</v>
      </c>
      <c r="AA46" s="12" t="str">
        <f t="shared" si="1"/>
        <v>M2-NyO-5b-I-1</v>
      </c>
      <c r="AB46" s="10" t="s">
        <v>44</v>
      </c>
      <c r="AC46" s="20"/>
      <c r="AD46" s="10" t="s">
        <v>45</v>
      </c>
      <c r="AE46" s="10" t="s">
        <v>46</v>
      </c>
    </row>
    <row r="47" ht="75.0" customHeight="1">
      <c r="A47" s="6" t="s">
        <v>232</v>
      </c>
      <c r="B47" s="25" t="s">
        <v>233</v>
      </c>
      <c r="C47" s="10" t="s">
        <v>32</v>
      </c>
      <c r="D47" s="7" t="s">
        <v>33</v>
      </c>
      <c r="E47" s="10"/>
      <c r="F47" s="9" t="s">
        <v>239</v>
      </c>
      <c r="G47" s="9"/>
      <c r="H47" s="9"/>
      <c r="I47" s="9"/>
      <c r="J47" s="6" t="s">
        <v>48</v>
      </c>
      <c r="K47" s="9" t="s">
        <v>240</v>
      </c>
      <c r="L47" s="9" t="s">
        <v>50</v>
      </c>
      <c r="M47" s="10" t="s">
        <v>39</v>
      </c>
      <c r="N47" s="28" t="s">
        <v>40</v>
      </c>
      <c r="O47" s="28" t="s">
        <v>40</v>
      </c>
      <c r="P47" s="9"/>
      <c r="Q47" s="20"/>
      <c r="R47" s="19"/>
      <c r="S47" s="19"/>
      <c r="T47" s="19"/>
      <c r="U47" s="19"/>
      <c r="V47" s="19"/>
      <c r="W47" s="19"/>
      <c r="X47" s="20"/>
      <c r="Y47" s="10" t="s">
        <v>42</v>
      </c>
      <c r="Z47" s="14" t="s">
        <v>241</v>
      </c>
      <c r="AA47" s="12" t="str">
        <f t="shared" si="1"/>
        <v>M2-NyO-5b-I-2</v>
      </c>
      <c r="AB47" s="10" t="s">
        <v>44</v>
      </c>
      <c r="AC47" s="20"/>
      <c r="AD47" s="10" t="s">
        <v>45</v>
      </c>
      <c r="AE47" s="10" t="s">
        <v>46</v>
      </c>
    </row>
    <row r="48" ht="75.0" customHeight="1">
      <c r="A48" s="6" t="s">
        <v>232</v>
      </c>
      <c r="B48" s="25" t="s">
        <v>233</v>
      </c>
      <c r="C48" s="10" t="s">
        <v>52</v>
      </c>
      <c r="D48" s="7" t="s">
        <v>33</v>
      </c>
      <c r="E48" s="10"/>
      <c r="F48" s="28" t="s">
        <v>242</v>
      </c>
      <c r="G48" s="28" t="s">
        <v>107</v>
      </c>
      <c r="H48" s="28"/>
      <c r="I48" s="28"/>
      <c r="J48" s="29" t="s">
        <v>76</v>
      </c>
      <c r="K48" s="28" t="s">
        <v>243</v>
      </c>
      <c r="L48" s="28" t="s">
        <v>244</v>
      </c>
      <c r="M48" s="29" t="s">
        <v>39</v>
      </c>
      <c r="N48" s="28" t="s">
        <v>40</v>
      </c>
      <c r="O48" s="28" t="s">
        <v>40</v>
      </c>
      <c r="P48" s="19"/>
      <c r="Q48" s="20"/>
      <c r="R48" s="19"/>
      <c r="S48" s="19"/>
      <c r="T48" s="19"/>
      <c r="U48" s="19"/>
      <c r="V48" s="19"/>
      <c r="W48" s="22"/>
      <c r="X48" s="20"/>
      <c r="Y48" s="10" t="s">
        <v>42</v>
      </c>
      <c r="Z48" s="14" t="s">
        <v>245</v>
      </c>
      <c r="AA48" s="12" t="str">
        <f t="shared" si="1"/>
        <v>M2-NyO-5b-E-1</v>
      </c>
      <c r="AB48" s="10" t="s">
        <v>44</v>
      </c>
      <c r="AC48" s="20"/>
      <c r="AD48" s="10" t="s">
        <v>45</v>
      </c>
      <c r="AE48" s="10" t="s">
        <v>46</v>
      </c>
    </row>
    <row r="49" ht="75.0" customHeight="1">
      <c r="A49" s="6" t="s">
        <v>246</v>
      </c>
      <c r="B49" s="6" t="s">
        <v>247</v>
      </c>
      <c r="C49" s="6" t="s">
        <v>32</v>
      </c>
      <c r="D49" s="7" t="s">
        <v>33</v>
      </c>
      <c r="E49" s="10"/>
      <c r="F49" s="9" t="s">
        <v>248</v>
      </c>
      <c r="G49" s="9"/>
      <c r="H49" s="9"/>
      <c r="I49" s="9"/>
      <c r="J49" s="6" t="s">
        <v>132</v>
      </c>
      <c r="K49" s="9" t="s">
        <v>249</v>
      </c>
      <c r="L49" s="9"/>
      <c r="M49" s="6" t="s">
        <v>39</v>
      </c>
      <c r="N49" s="9" t="s">
        <v>134</v>
      </c>
      <c r="O49" s="9" t="s">
        <v>134</v>
      </c>
      <c r="P49" s="19"/>
      <c r="Q49" s="20"/>
      <c r="R49" s="19"/>
      <c r="S49" s="19"/>
      <c r="T49" s="22"/>
      <c r="U49" s="22"/>
      <c r="V49" s="19"/>
      <c r="W49" s="19"/>
      <c r="X49" s="8"/>
      <c r="Y49" s="10" t="s">
        <v>42</v>
      </c>
      <c r="Z49" s="14" t="s">
        <v>250</v>
      </c>
      <c r="AA49" s="12" t="str">
        <f t="shared" si="1"/>
        <v>M2-NyO-5c-I-1</v>
      </c>
      <c r="AB49" s="10" t="s">
        <v>44</v>
      </c>
      <c r="AC49" s="20"/>
      <c r="AD49" s="10" t="s">
        <v>45</v>
      </c>
      <c r="AE49" s="10" t="s">
        <v>46</v>
      </c>
    </row>
    <row r="50" ht="75.0" customHeight="1">
      <c r="A50" s="6" t="s">
        <v>246</v>
      </c>
      <c r="B50" s="6" t="s">
        <v>247</v>
      </c>
      <c r="C50" s="6" t="s">
        <v>52</v>
      </c>
      <c r="D50" s="7" t="s">
        <v>33</v>
      </c>
      <c r="E50" s="10"/>
      <c r="F50" s="31" t="s">
        <v>251</v>
      </c>
      <c r="G50" s="31"/>
      <c r="H50" s="31"/>
      <c r="I50" s="9"/>
      <c r="J50" s="6" t="s">
        <v>36</v>
      </c>
      <c r="K50" s="9" t="s">
        <v>208</v>
      </c>
      <c r="L50" s="9" t="s">
        <v>252</v>
      </c>
      <c r="M50" s="6" t="s">
        <v>39</v>
      </c>
      <c r="N50" s="9" t="s">
        <v>134</v>
      </c>
      <c r="O50" s="9" t="s">
        <v>134</v>
      </c>
      <c r="P50" s="9"/>
      <c r="Q50" s="20"/>
      <c r="R50" s="19"/>
      <c r="S50" s="19"/>
      <c r="T50" s="22"/>
      <c r="U50" s="22"/>
      <c r="V50" s="19"/>
      <c r="W50" s="19"/>
      <c r="X50" s="8"/>
      <c r="Y50" s="10" t="s">
        <v>42</v>
      </c>
      <c r="Z50" s="16" t="s">
        <v>253</v>
      </c>
      <c r="AA50" s="12" t="str">
        <f t="shared" si="1"/>
        <v>M2-NyO-5c-E-1</v>
      </c>
      <c r="AB50" s="10" t="s">
        <v>44</v>
      </c>
      <c r="AC50" s="20"/>
      <c r="AD50" s="10" t="s">
        <v>45</v>
      </c>
      <c r="AE50" s="10" t="s">
        <v>46</v>
      </c>
    </row>
    <row r="51" ht="75.0" customHeight="1">
      <c r="A51" s="6" t="s">
        <v>254</v>
      </c>
      <c r="B51" s="6" t="s">
        <v>255</v>
      </c>
      <c r="C51" s="6" t="s">
        <v>32</v>
      </c>
      <c r="D51" s="7" t="s">
        <v>33</v>
      </c>
      <c r="E51" s="6"/>
      <c r="F51" s="8" t="s">
        <v>256</v>
      </c>
      <c r="G51" s="8" t="s">
        <v>257</v>
      </c>
      <c r="H51" s="9"/>
      <c r="I51" s="9"/>
      <c r="J51" s="6" t="s">
        <v>66</v>
      </c>
      <c r="K51" s="9" t="s">
        <v>89</v>
      </c>
      <c r="L51" s="8" t="s">
        <v>258</v>
      </c>
      <c r="M51" s="6" t="s">
        <v>39</v>
      </c>
      <c r="N51" s="9" t="s">
        <v>84</v>
      </c>
      <c r="O51" s="9" t="s">
        <v>85</v>
      </c>
      <c r="P51" s="22"/>
      <c r="Q51" s="20"/>
      <c r="R51" s="22"/>
      <c r="S51" s="22"/>
      <c r="T51" s="22"/>
      <c r="U51" s="22"/>
      <c r="V51" s="22"/>
      <c r="W51" s="22"/>
      <c r="X51" s="20"/>
      <c r="Y51" s="10" t="s">
        <v>42</v>
      </c>
      <c r="Z51" s="14" t="s">
        <v>259</v>
      </c>
      <c r="AA51" s="12" t="str">
        <f t="shared" si="1"/>
        <v>M2-NyO-5d-I-1</v>
      </c>
      <c r="AB51" s="10" t="s">
        <v>44</v>
      </c>
      <c r="AC51" s="20"/>
      <c r="AD51" s="10" t="s">
        <v>45</v>
      </c>
      <c r="AE51" s="10" t="s">
        <v>46</v>
      </c>
    </row>
    <row r="52" ht="75.0" customHeight="1">
      <c r="A52" s="6" t="s">
        <v>254</v>
      </c>
      <c r="B52" s="6" t="s">
        <v>255</v>
      </c>
      <c r="C52" s="6" t="s">
        <v>52</v>
      </c>
      <c r="D52" s="7" t="s">
        <v>33</v>
      </c>
      <c r="E52" s="6"/>
      <c r="F52" s="8" t="s">
        <v>260</v>
      </c>
      <c r="G52" s="9" t="s">
        <v>261</v>
      </c>
      <c r="H52" s="9"/>
      <c r="I52" s="9"/>
      <c r="J52" s="6" t="s">
        <v>76</v>
      </c>
      <c r="K52" s="9" t="s">
        <v>89</v>
      </c>
      <c r="L52" s="9" t="s">
        <v>262</v>
      </c>
      <c r="M52" s="6" t="s">
        <v>39</v>
      </c>
      <c r="N52" s="9" t="s">
        <v>84</v>
      </c>
      <c r="O52" s="9" t="s">
        <v>85</v>
      </c>
      <c r="P52" s="22"/>
      <c r="Q52" s="20"/>
      <c r="R52" s="19"/>
      <c r="S52" s="19"/>
      <c r="T52" s="22"/>
      <c r="U52" s="22"/>
      <c r="V52" s="19"/>
      <c r="W52" s="19"/>
      <c r="X52" s="20"/>
      <c r="Y52" s="10" t="s">
        <v>42</v>
      </c>
      <c r="Z52" s="14" t="s">
        <v>263</v>
      </c>
      <c r="AA52" s="12" t="str">
        <f t="shared" si="1"/>
        <v>M2-NyO-5d-E-1</v>
      </c>
      <c r="AB52" s="10" t="s">
        <v>44</v>
      </c>
      <c r="AC52" s="20"/>
      <c r="AD52" s="10" t="s">
        <v>45</v>
      </c>
      <c r="AE52" s="10" t="s">
        <v>46</v>
      </c>
    </row>
    <row r="53" ht="75.0" customHeight="1">
      <c r="A53" s="6" t="s">
        <v>264</v>
      </c>
      <c r="B53" s="6" t="s">
        <v>265</v>
      </c>
      <c r="C53" s="6" t="s">
        <v>32</v>
      </c>
      <c r="D53" s="7" t="s">
        <v>33</v>
      </c>
      <c r="E53" s="6"/>
      <c r="F53" s="9" t="s">
        <v>266</v>
      </c>
      <c r="G53" s="9"/>
      <c r="H53" s="28"/>
      <c r="I53" s="29" t="s">
        <v>35</v>
      </c>
      <c r="J53" s="29" t="s">
        <v>36</v>
      </c>
      <c r="K53" s="28" t="s">
        <v>267</v>
      </c>
      <c r="L53" s="28" t="s">
        <v>213</v>
      </c>
      <c r="M53" s="29" t="s">
        <v>39</v>
      </c>
      <c r="N53" s="28" t="s">
        <v>40</v>
      </c>
      <c r="O53" s="28" t="s">
        <v>40</v>
      </c>
      <c r="P53" s="19"/>
      <c r="Q53" s="20"/>
      <c r="R53" s="22"/>
      <c r="S53" s="22"/>
      <c r="T53" s="22"/>
      <c r="U53" s="22"/>
      <c r="V53" s="22"/>
      <c r="W53" s="22"/>
      <c r="X53" s="20"/>
      <c r="Y53" s="10" t="s">
        <v>42</v>
      </c>
      <c r="Z53" s="14" t="s">
        <v>268</v>
      </c>
      <c r="AA53" s="12" t="str">
        <f t="shared" si="1"/>
        <v>M2-NyO-6a-I-1</v>
      </c>
      <c r="AB53" s="10" t="s">
        <v>44</v>
      </c>
      <c r="AC53" s="20"/>
      <c r="AD53" s="10" t="s">
        <v>45</v>
      </c>
      <c r="AE53" s="10" t="s">
        <v>46</v>
      </c>
    </row>
    <row r="54" ht="75.0" customHeight="1">
      <c r="A54" s="6" t="s">
        <v>264</v>
      </c>
      <c r="B54" s="6" t="s">
        <v>265</v>
      </c>
      <c r="C54" s="6" t="s">
        <v>32</v>
      </c>
      <c r="D54" s="7" t="s">
        <v>33</v>
      </c>
      <c r="E54" s="6"/>
      <c r="F54" s="9" t="s">
        <v>269</v>
      </c>
      <c r="G54" s="9"/>
      <c r="H54" s="28"/>
      <c r="I54" s="29" t="s">
        <v>35</v>
      </c>
      <c r="J54" s="29" t="s">
        <v>48</v>
      </c>
      <c r="K54" s="28" t="s">
        <v>267</v>
      </c>
      <c r="L54" s="28" t="s">
        <v>213</v>
      </c>
      <c r="M54" s="29" t="s">
        <v>39</v>
      </c>
      <c r="N54" s="28" t="s">
        <v>40</v>
      </c>
      <c r="O54" s="28" t="s">
        <v>40</v>
      </c>
      <c r="P54" s="19"/>
      <c r="Q54" s="20"/>
      <c r="R54" s="22"/>
      <c r="S54" s="22"/>
      <c r="T54" s="22"/>
      <c r="U54" s="22"/>
      <c r="V54" s="22"/>
      <c r="W54" s="22"/>
      <c r="X54" s="20"/>
      <c r="Y54" s="10" t="s">
        <v>42</v>
      </c>
      <c r="Z54" s="16" t="s">
        <v>270</v>
      </c>
      <c r="AA54" s="12" t="str">
        <f t="shared" si="1"/>
        <v>M2-NyO-6a-I-2</v>
      </c>
      <c r="AB54" s="10" t="s">
        <v>44</v>
      </c>
      <c r="AC54" s="20"/>
      <c r="AD54" s="10" t="s">
        <v>45</v>
      </c>
      <c r="AE54" s="10" t="s">
        <v>46</v>
      </c>
    </row>
    <row r="55" ht="75.0" customHeight="1">
      <c r="A55" s="6" t="s">
        <v>264</v>
      </c>
      <c r="B55" s="6" t="s">
        <v>265</v>
      </c>
      <c r="C55" s="6" t="s">
        <v>52</v>
      </c>
      <c r="D55" s="7" t="s">
        <v>33</v>
      </c>
      <c r="E55" s="10"/>
      <c r="F55" s="9" t="s">
        <v>271</v>
      </c>
      <c r="G55" s="28" t="s">
        <v>217</v>
      </c>
      <c r="H55" s="28"/>
      <c r="I55" s="29" t="s">
        <v>35</v>
      </c>
      <c r="J55" s="29" t="s">
        <v>55</v>
      </c>
      <c r="K55" s="9" t="s">
        <v>218</v>
      </c>
      <c r="L55" s="8" t="s">
        <v>272</v>
      </c>
      <c r="M55" s="29" t="s">
        <v>39</v>
      </c>
      <c r="N55" s="28" t="s">
        <v>40</v>
      </c>
      <c r="O55" s="28" t="s">
        <v>40</v>
      </c>
      <c r="P55" s="19"/>
      <c r="Q55" s="20"/>
      <c r="R55" s="22"/>
      <c r="S55" s="22"/>
      <c r="T55" s="22"/>
      <c r="U55" s="22"/>
      <c r="V55" s="22"/>
      <c r="W55" s="22"/>
      <c r="X55" s="20"/>
      <c r="Y55" s="10" t="s">
        <v>42</v>
      </c>
      <c r="Z55" s="16" t="s">
        <v>273</v>
      </c>
      <c r="AA55" s="12" t="str">
        <f t="shared" si="1"/>
        <v>M2-NyO-6a-E-1</v>
      </c>
      <c r="AB55" s="10" t="s">
        <v>44</v>
      </c>
      <c r="AC55" s="20"/>
      <c r="AD55" s="10" t="s">
        <v>45</v>
      </c>
      <c r="AE55" s="10" t="s">
        <v>46</v>
      </c>
    </row>
    <row r="56" ht="75.0" customHeight="1">
      <c r="A56" s="6" t="s">
        <v>264</v>
      </c>
      <c r="B56" s="6" t="s">
        <v>265</v>
      </c>
      <c r="C56" s="6" t="s">
        <v>52</v>
      </c>
      <c r="D56" s="7" t="s">
        <v>33</v>
      </c>
      <c r="E56" s="10"/>
      <c r="F56" s="9" t="s">
        <v>271</v>
      </c>
      <c r="G56" s="28" t="s">
        <v>274</v>
      </c>
      <c r="H56" s="28"/>
      <c r="I56" s="29" t="s">
        <v>35</v>
      </c>
      <c r="J56" s="29" t="s">
        <v>55</v>
      </c>
      <c r="K56" s="9" t="s">
        <v>222</v>
      </c>
      <c r="L56" s="9" t="s">
        <v>275</v>
      </c>
      <c r="M56" s="29" t="s">
        <v>39</v>
      </c>
      <c r="N56" s="28" t="s">
        <v>40</v>
      </c>
      <c r="O56" s="28" t="s">
        <v>40</v>
      </c>
      <c r="P56" s="19"/>
      <c r="Q56" s="20"/>
      <c r="R56" s="22"/>
      <c r="S56" s="22"/>
      <c r="T56" s="22"/>
      <c r="U56" s="22"/>
      <c r="V56" s="22"/>
      <c r="W56" s="22"/>
      <c r="X56" s="20"/>
      <c r="Y56" s="10" t="s">
        <v>42</v>
      </c>
      <c r="Z56" s="16" t="s">
        <v>276</v>
      </c>
      <c r="AA56" s="12" t="str">
        <f t="shared" si="1"/>
        <v>M2-NyO-6a-E-2</v>
      </c>
      <c r="AB56" s="10" t="s">
        <v>44</v>
      </c>
      <c r="AC56" s="20"/>
      <c r="AD56" s="10" t="s">
        <v>45</v>
      </c>
      <c r="AE56" s="10" t="s">
        <v>46</v>
      </c>
    </row>
    <row r="57" ht="75.0" customHeight="1">
      <c r="A57" s="6" t="s">
        <v>264</v>
      </c>
      <c r="B57" s="6" t="s">
        <v>265</v>
      </c>
      <c r="C57" s="6" t="s">
        <v>52</v>
      </c>
      <c r="D57" s="7" t="s">
        <v>33</v>
      </c>
      <c r="E57" s="10"/>
      <c r="F57" s="9" t="s">
        <v>271</v>
      </c>
      <c r="G57" s="28" t="s">
        <v>277</v>
      </c>
      <c r="H57" s="28"/>
      <c r="I57" s="29" t="s">
        <v>35</v>
      </c>
      <c r="J57" s="29" t="s">
        <v>55</v>
      </c>
      <c r="K57" s="9" t="s">
        <v>218</v>
      </c>
      <c r="L57" s="9" t="s">
        <v>278</v>
      </c>
      <c r="M57" s="29" t="s">
        <v>39</v>
      </c>
      <c r="N57" s="28" t="s">
        <v>40</v>
      </c>
      <c r="O57" s="28" t="s">
        <v>40</v>
      </c>
      <c r="P57" s="19"/>
      <c r="Q57" s="20"/>
      <c r="R57" s="22"/>
      <c r="S57" s="22"/>
      <c r="T57" s="22"/>
      <c r="U57" s="22"/>
      <c r="V57" s="22"/>
      <c r="W57" s="22"/>
      <c r="X57" s="20"/>
      <c r="Y57" s="10" t="s">
        <v>42</v>
      </c>
      <c r="Z57" s="16" t="s">
        <v>279</v>
      </c>
      <c r="AA57" s="12" t="str">
        <f t="shared" si="1"/>
        <v>M2-NyO-6a-E-3</v>
      </c>
      <c r="AB57" s="10" t="s">
        <v>44</v>
      </c>
      <c r="AC57" s="20"/>
      <c r="AD57" s="10" t="s">
        <v>45</v>
      </c>
      <c r="AE57" s="10" t="s">
        <v>46</v>
      </c>
    </row>
    <row r="58" ht="75.0" customHeight="1">
      <c r="A58" s="6" t="s">
        <v>264</v>
      </c>
      <c r="B58" s="6" t="s">
        <v>265</v>
      </c>
      <c r="C58" s="6" t="s">
        <v>52</v>
      </c>
      <c r="D58" s="7" t="s">
        <v>33</v>
      </c>
      <c r="E58" s="10"/>
      <c r="F58" s="9" t="s">
        <v>271</v>
      </c>
      <c r="G58" s="28" t="s">
        <v>228</v>
      </c>
      <c r="H58" s="28"/>
      <c r="I58" s="29" t="s">
        <v>35</v>
      </c>
      <c r="J58" s="29" t="s">
        <v>55</v>
      </c>
      <c r="K58" s="9" t="s">
        <v>229</v>
      </c>
      <c r="L58" s="8" t="s">
        <v>280</v>
      </c>
      <c r="M58" s="29" t="s">
        <v>39</v>
      </c>
      <c r="N58" s="28" t="s">
        <v>40</v>
      </c>
      <c r="O58" s="28" t="s">
        <v>40</v>
      </c>
      <c r="P58" s="19"/>
      <c r="Q58" s="20"/>
      <c r="R58" s="22"/>
      <c r="S58" s="22"/>
      <c r="T58" s="22"/>
      <c r="U58" s="22"/>
      <c r="V58" s="22"/>
      <c r="W58" s="22"/>
      <c r="X58" s="20"/>
      <c r="Y58" s="10" t="s">
        <v>42</v>
      </c>
      <c r="Z58" s="16" t="s">
        <v>281</v>
      </c>
      <c r="AA58" s="12" t="str">
        <f t="shared" si="1"/>
        <v>M2-NyO-6a-E-4</v>
      </c>
      <c r="AB58" s="10" t="s">
        <v>44</v>
      </c>
      <c r="AC58" s="20"/>
      <c r="AD58" s="10" t="s">
        <v>45</v>
      </c>
      <c r="AE58" s="10" t="s">
        <v>46</v>
      </c>
    </row>
    <row r="59" ht="75.0" customHeight="1">
      <c r="A59" s="6" t="s">
        <v>282</v>
      </c>
      <c r="B59" s="6" t="s">
        <v>283</v>
      </c>
      <c r="C59" s="6" t="s">
        <v>32</v>
      </c>
      <c r="D59" s="7" t="s">
        <v>33</v>
      </c>
      <c r="E59" s="6"/>
      <c r="F59" s="9" t="s">
        <v>284</v>
      </c>
      <c r="G59" s="9" t="s">
        <v>285</v>
      </c>
      <c r="H59" s="9"/>
      <c r="I59" s="6" t="s">
        <v>35</v>
      </c>
      <c r="J59" s="6" t="s">
        <v>66</v>
      </c>
      <c r="K59" s="9" t="s">
        <v>267</v>
      </c>
      <c r="L59" s="28" t="s">
        <v>286</v>
      </c>
      <c r="M59" s="29" t="s">
        <v>39</v>
      </c>
      <c r="N59" s="28" t="s">
        <v>40</v>
      </c>
      <c r="O59" s="28" t="s">
        <v>40</v>
      </c>
      <c r="P59" s="19"/>
      <c r="Q59" s="20"/>
      <c r="R59" s="22"/>
      <c r="S59" s="22"/>
      <c r="T59" s="22"/>
      <c r="U59" s="22"/>
      <c r="V59" s="22"/>
      <c r="W59" s="22"/>
      <c r="X59" s="20"/>
      <c r="Y59" s="10" t="s">
        <v>42</v>
      </c>
      <c r="Z59" s="14" t="s">
        <v>287</v>
      </c>
      <c r="AA59" s="12" t="str">
        <f t="shared" si="1"/>
        <v>M2-NyO-6b-I-1</v>
      </c>
      <c r="AB59" s="10" t="s">
        <v>44</v>
      </c>
      <c r="AC59" s="20"/>
      <c r="AD59" s="10" t="s">
        <v>45</v>
      </c>
      <c r="AE59" s="10" t="s">
        <v>46</v>
      </c>
    </row>
    <row r="60" ht="75.0" customHeight="1">
      <c r="A60" s="6" t="s">
        <v>282</v>
      </c>
      <c r="B60" s="6" t="s">
        <v>283</v>
      </c>
      <c r="C60" s="10" t="s">
        <v>32</v>
      </c>
      <c r="D60" s="7" t="s">
        <v>33</v>
      </c>
      <c r="E60" s="6"/>
      <c r="F60" s="9" t="s">
        <v>185</v>
      </c>
      <c r="G60" s="9" t="s">
        <v>72</v>
      </c>
      <c r="H60" s="9"/>
      <c r="I60" s="9"/>
      <c r="J60" s="6" t="s">
        <v>73</v>
      </c>
      <c r="K60" s="9" t="s">
        <v>267</v>
      </c>
      <c r="L60" s="28" t="s">
        <v>288</v>
      </c>
      <c r="M60" s="29" t="s">
        <v>39</v>
      </c>
      <c r="N60" s="28" t="s">
        <v>40</v>
      </c>
      <c r="O60" s="28" t="s">
        <v>40</v>
      </c>
      <c r="P60" s="32"/>
      <c r="Q60" s="20"/>
      <c r="R60" s="22"/>
      <c r="S60" s="22"/>
      <c r="T60" s="22"/>
      <c r="U60" s="22"/>
      <c r="V60" s="22"/>
      <c r="W60" s="22"/>
      <c r="X60" s="20"/>
      <c r="Y60" s="10" t="s">
        <v>42</v>
      </c>
      <c r="Z60" s="14" t="s">
        <v>289</v>
      </c>
      <c r="AA60" s="12" t="str">
        <f t="shared" si="1"/>
        <v>M2-NyO-6b-I-2</v>
      </c>
      <c r="AB60" s="10" t="s">
        <v>44</v>
      </c>
      <c r="AC60" s="20"/>
      <c r="AD60" s="10" t="s">
        <v>45</v>
      </c>
      <c r="AE60" s="10" t="s">
        <v>46</v>
      </c>
    </row>
    <row r="61" ht="75.0" customHeight="1">
      <c r="A61" s="6" t="s">
        <v>282</v>
      </c>
      <c r="B61" s="6" t="s">
        <v>283</v>
      </c>
      <c r="C61" s="10" t="s">
        <v>52</v>
      </c>
      <c r="D61" s="7" t="s">
        <v>33</v>
      </c>
      <c r="E61" s="6"/>
      <c r="F61" s="28" t="s">
        <v>290</v>
      </c>
      <c r="G61" s="28" t="s">
        <v>107</v>
      </c>
      <c r="H61" s="28"/>
      <c r="I61" s="28"/>
      <c r="J61" s="33" t="s">
        <v>76</v>
      </c>
      <c r="K61" s="28" t="s">
        <v>291</v>
      </c>
      <c r="L61" s="28" t="s">
        <v>244</v>
      </c>
      <c r="M61" s="29" t="s">
        <v>39</v>
      </c>
      <c r="N61" s="28" t="s">
        <v>40</v>
      </c>
      <c r="O61" s="28" t="s">
        <v>40</v>
      </c>
      <c r="P61" s="9"/>
      <c r="Q61" s="20"/>
      <c r="R61" s="22"/>
      <c r="S61" s="22"/>
      <c r="T61" s="22"/>
      <c r="U61" s="22"/>
      <c r="V61" s="22"/>
      <c r="W61" s="22"/>
      <c r="X61" s="20"/>
      <c r="Y61" s="10" t="s">
        <v>42</v>
      </c>
      <c r="Z61" s="14" t="s">
        <v>292</v>
      </c>
      <c r="AA61" s="12" t="str">
        <f t="shared" si="1"/>
        <v>M2-NyO-6b-E-1</v>
      </c>
      <c r="AB61" s="10" t="s">
        <v>44</v>
      </c>
      <c r="AC61" s="20"/>
      <c r="AD61" s="10" t="s">
        <v>45</v>
      </c>
      <c r="AE61" s="10" t="s">
        <v>46</v>
      </c>
    </row>
    <row r="62" ht="75.0" customHeight="1">
      <c r="A62" s="6" t="s">
        <v>293</v>
      </c>
      <c r="B62" s="6" t="s">
        <v>294</v>
      </c>
      <c r="C62" s="6" t="s">
        <v>32</v>
      </c>
      <c r="D62" s="7" t="s">
        <v>33</v>
      </c>
      <c r="E62" s="6"/>
      <c r="F62" s="9" t="s">
        <v>131</v>
      </c>
      <c r="G62" s="9"/>
      <c r="H62" s="9"/>
      <c r="I62" s="9"/>
      <c r="J62" s="20" t="s">
        <v>132</v>
      </c>
      <c r="K62" s="8" t="s">
        <v>267</v>
      </c>
      <c r="L62" s="9"/>
      <c r="M62" s="6" t="s">
        <v>39</v>
      </c>
      <c r="N62" s="9" t="s">
        <v>134</v>
      </c>
      <c r="O62" s="9" t="s">
        <v>134</v>
      </c>
      <c r="P62" s="21"/>
      <c r="Q62" s="20"/>
      <c r="R62" s="19"/>
      <c r="S62" s="19"/>
      <c r="T62" s="22"/>
      <c r="U62" s="22"/>
      <c r="V62" s="19"/>
      <c r="W62" s="19"/>
      <c r="X62" s="20"/>
      <c r="Y62" s="10" t="s">
        <v>42</v>
      </c>
      <c r="Z62" s="14" t="s">
        <v>295</v>
      </c>
      <c r="AA62" s="12" t="str">
        <f t="shared" si="1"/>
        <v>M2-NyO-6c-I-1</v>
      </c>
      <c r="AB62" s="10" t="s">
        <v>44</v>
      </c>
      <c r="AC62" s="20"/>
      <c r="AD62" s="10" t="s">
        <v>45</v>
      </c>
      <c r="AE62" s="10" t="s">
        <v>46</v>
      </c>
    </row>
    <row r="63" ht="75.0" customHeight="1">
      <c r="A63" s="6" t="s">
        <v>293</v>
      </c>
      <c r="B63" s="6" t="s">
        <v>294</v>
      </c>
      <c r="C63" s="6" t="s">
        <v>52</v>
      </c>
      <c r="D63" s="7" t="s">
        <v>33</v>
      </c>
      <c r="E63" s="6"/>
      <c r="F63" s="8" t="s">
        <v>296</v>
      </c>
      <c r="G63" s="9" t="s">
        <v>297</v>
      </c>
      <c r="H63" s="9"/>
      <c r="I63" s="9"/>
      <c r="J63" s="10" t="s">
        <v>66</v>
      </c>
      <c r="K63" s="9" t="s">
        <v>298</v>
      </c>
      <c r="L63" s="9" t="s">
        <v>299</v>
      </c>
      <c r="M63" s="6" t="s">
        <v>39</v>
      </c>
      <c r="N63" s="9" t="s">
        <v>134</v>
      </c>
      <c r="O63" s="9" t="s">
        <v>134</v>
      </c>
      <c r="P63" s="19"/>
      <c r="Q63" s="20"/>
      <c r="R63" s="22"/>
      <c r="S63" s="22"/>
      <c r="T63" s="22"/>
      <c r="U63" s="22"/>
      <c r="V63" s="22"/>
      <c r="W63" s="22"/>
      <c r="X63" s="20"/>
      <c r="Y63" s="10" t="s">
        <v>42</v>
      </c>
      <c r="Z63" s="14" t="s">
        <v>300</v>
      </c>
      <c r="AA63" s="12" t="str">
        <f t="shared" si="1"/>
        <v>M2-NyO-6c-E-1</v>
      </c>
      <c r="AB63" s="10" t="s">
        <v>44</v>
      </c>
      <c r="AC63" s="20"/>
      <c r="AD63" s="10" t="s">
        <v>45</v>
      </c>
      <c r="AE63" s="10" t="s">
        <v>46</v>
      </c>
    </row>
    <row r="64" ht="75.0" customHeight="1">
      <c r="A64" s="6" t="s">
        <v>293</v>
      </c>
      <c r="B64" s="6" t="s">
        <v>301</v>
      </c>
      <c r="C64" s="6" t="s">
        <v>52</v>
      </c>
      <c r="D64" s="7" t="s">
        <v>33</v>
      </c>
      <c r="E64" s="6"/>
      <c r="F64" s="8" t="s">
        <v>296</v>
      </c>
      <c r="G64" s="9" t="s">
        <v>302</v>
      </c>
      <c r="H64" s="9"/>
      <c r="I64" s="9"/>
      <c r="J64" s="10" t="s">
        <v>66</v>
      </c>
      <c r="K64" s="9" t="s">
        <v>298</v>
      </c>
      <c r="L64" s="9" t="s">
        <v>303</v>
      </c>
      <c r="M64" s="6" t="s">
        <v>39</v>
      </c>
      <c r="N64" s="9" t="s">
        <v>134</v>
      </c>
      <c r="O64" s="9" t="s">
        <v>134</v>
      </c>
      <c r="P64" s="19"/>
      <c r="Q64" s="20"/>
      <c r="R64" s="22"/>
      <c r="S64" s="22"/>
      <c r="T64" s="22"/>
      <c r="U64" s="22"/>
      <c r="V64" s="22"/>
      <c r="W64" s="22"/>
      <c r="X64" s="20"/>
      <c r="Y64" s="10" t="s">
        <v>42</v>
      </c>
      <c r="Z64" s="14" t="s">
        <v>304</v>
      </c>
      <c r="AA64" s="12" t="str">
        <f t="shared" si="1"/>
        <v>M2-NyO-6c-E-2</v>
      </c>
      <c r="AB64" s="10" t="s">
        <v>44</v>
      </c>
      <c r="AC64" s="20"/>
      <c r="AD64" s="10" t="s">
        <v>45</v>
      </c>
      <c r="AE64" s="10" t="s">
        <v>46</v>
      </c>
    </row>
    <row r="65" ht="75.0" customHeight="1">
      <c r="A65" s="6" t="s">
        <v>305</v>
      </c>
      <c r="B65" s="6" t="s">
        <v>306</v>
      </c>
      <c r="C65" s="6" t="s">
        <v>32</v>
      </c>
      <c r="D65" s="7" t="s">
        <v>33</v>
      </c>
      <c r="E65" s="6"/>
      <c r="F65" s="8" t="s">
        <v>307</v>
      </c>
      <c r="G65" s="9"/>
      <c r="H65" s="9"/>
      <c r="I65" s="9"/>
      <c r="J65" s="6" t="s">
        <v>36</v>
      </c>
      <c r="K65" s="9" t="s">
        <v>82</v>
      </c>
      <c r="L65" s="8" t="s">
        <v>308</v>
      </c>
      <c r="M65" s="6" t="s">
        <v>39</v>
      </c>
      <c r="N65" s="9" t="s">
        <v>84</v>
      </c>
      <c r="O65" s="9" t="s">
        <v>85</v>
      </c>
      <c r="P65" s="9"/>
      <c r="Q65" s="20"/>
      <c r="R65" s="22"/>
      <c r="S65" s="22"/>
      <c r="T65" s="22"/>
      <c r="U65" s="22"/>
      <c r="V65" s="22"/>
      <c r="W65" s="22"/>
      <c r="X65" s="20"/>
      <c r="Y65" s="10" t="s">
        <v>42</v>
      </c>
      <c r="Z65" s="14" t="s">
        <v>309</v>
      </c>
      <c r="AA65" s="12" t="str">
        <f t="shared" si="1"/>
        <v>M2-NyO-6d-I-1</v>
      </c>
      <c r="AB65" s="10" t="s">
        <v>44</v>
      </c>
      <c r="AC65" s="20"/>
      <c r="AD65" s="10" t="s">
        <v>45</v>
      </c>
      <c r="AE65" s="10" t="s">
        <v>46</v>
      </c>
    </row>
    <row r="66" ht="75.0" customHeight="1">
      <c r="A66" s="6" t="s">
        <v>305</v>
      </c>
      <c r="B66" s="6" t="s">
        <v>306</v>
      </c>
      <c r="C66" s="6" t="s">
        <v>52</v>
      </c>
      <c r="D66" s="7" t="s">
        <v>33</v>
      </c>
      <c r="E66" s="6"/>
      <c r="F66" s="8" t="s">
        <v>310</v>
      </c>
      <c r="G66" s="9" t="s">
        <v>261</v>
      </c>
      <c r="H66" s="9"/>
      <c r="I66" s="9"/>
      <c r="J66" s="6" t="s">
        <v>76</v>
      </c>
      <c r="K66" s="9" t="s">
        <v>89</v>
      </c>
      <c r="L66" s="8" t="s">
        <v>311</v>
      </c>
      <c r="M66" s="6" t="s">
        <v>39</v>
      </c>
      <c r="N66" s="9" t="s">
        <v>84</v>
      </c>
      <c r="O66" s="9" t="s">
        <v>85</v>
      </c>
      <c r="P66" s="9"/>
      <c r="Q66" s="23"/>
      <c r="R66" s="23"/>
      <c r="S66" s="23"/>
      <c r="T66" s="23"/>
      <c r="U66" s="23"/>
      <c r="V66" s="23"/>
      <c r="W66" s="22"/>
      <c r="X66" s="20"/>
      <c r="Y66" s="10" t="s">
        <v>42</v>
      </c>
      <c r="Z66" s="14" t="s">
        <v>312</v>
      </c>
      <c r="AA66" s="12" t="str">
        <f t="shared" si="1"/>
        <v>M2-NyO-6d-E-1</v>
      </c>
      <c r="AB66" s="10" t="s">
        <v>44</v>
      </c>
      <c r="AC66" s="20"/>
      <c r="AD66" s="10" t="s">
        <v>45</v>
      </c>
      <c r="AE66" s="10" t="s">
        <v>46</v>
      </c>
    </row>
    <row r="67" ht="75.0" customHeight="1">
      <c r="A67" s="6" t="s">
        <v>313</v>
      </c>
      <c r="B67" s="6" t="s">
        <v>314</v>
      </c>
      <c r="C67" s="6" t="s">
        <v>32</v>
      </c>
      <c r="D67" s="7" t="s">
        <v>33</v>
      </c>
      <c r="E67" s="6"/>
      <c r="F67" s="28" t="s">
        <v>315</v>
      </c>
      <c r="G67" s="28"/>
      <c r="H67" s="28"/>
      <c r="I67" s="29" t="s">
        <v>35</v>
      </c>
      <c r="J67" s="29" t="s">
        <v>48</v>
      </c>
      <c r="K67" s="28" t="s">
        <v>316</v>
      </c>
      <c r="L67" s="28" t="s">
        <v>317</v>
      </c>
      <c r="M67" s="29" t="s">
        <v>39</v>
      </c>
      <c r="N67" s="28" t="s">
        <v>40</v>
      </c>
      <c r="O67" s="28" t="s">
        <v>40</v>
      </c>
      <c r="P67" s="19"/>
      <c r="Q67" s="20"/>
      <c r="R67" s="22"/>
      <c r="S67" s="22"/>
      <c r="T67" s="22"/>
      <c r="U67" s="22"/>
      <c r="V67" s="22"/>
      <c r="W67" s="22"/>
      <c r="X67" s="20"/>
      <c r="Y67" s="10" t="s">
        <v>42</v>
      </c>
      <c r="Z67" s="16" t="s">
        <v>318</v>
      </c>
      <c r="AA67" s="12" t="str">
        <f t="shared" si="1"/>
        <v>M2-NyO-7a-I-1</v>
      </c>
      <c r="AB67" s="10" t="s">
        <v>44</v>
      </c>
      <c r="AC67" s="20"/>
      <c r="AD67" s="10" t="s">
        <v>45</v>
      </c>
      <c r="AE67" s="10" t="s">
        <v>46</v>
      </c>
    </row>
    <row r="68" ht="75.0" customHeight="1">
      <c r="A68" s="6" t="s">
        <v>313</v>
      </c>
      <c r="B68" s="6" t="s">
        <v>314</v>
      </c>
      <c r="C68" s="10" t="s">
        <v>32</v>
      </c>
      <c r="D68" s="7" t="s">
        <v>33</v>
      </c>
      <c r="E68" s="6"/>
      <c r="F68" s="28" t="s">
        <v>207</v>
      </c>
      <c r="G68" s="28"/>
      <c r="H68" s="28"/>
      <c r="I68" s="28"/>
      <c r="J68" s="29" t="s">
        <v>36</v>
      </c>
      <c r="K68" s="28" t="s">
        <v>319</v>
      </c>
      <c r="L68" s="28" t="s">
        <v>320</v>
      </c>
      <c r="M68" s="29" t="s">
        <v>39</v>
      </c>
      <c r="N68" s="28" t="s">
        <v>40</v>
      </c>
      <c r="O68" s="28" t="s">
        <v>40</v>
      </c>
      <c r="P68" s="21"/>
      <c r="Q68" s="20"/>
      <c r="R68" s="22"/>
      <c r="S68" s="22"/>
      <c r="T68" s="22"/>
      <c r="U68" s="22"/>
      <c r="V68" s="22"/>
      <c r="W68" s="22"/>
      <c r="X68" s="20"/>
      <c r="Y68" s="10" t="s">
        <v>42</v>
      </c>
      <c r="Z68" s="14" t="s">
        <v>321</v>
      </c>
      <c r="AA68" s="12" t="str">
        <f t="shared" si="1"/>
        <v>M2-NyO-7a-I-2</v>
      </c>
      <c r="AB68" s="10" t="s">
        <v>44</v>
      </c>
      <c r="AC68" s="20"/>
      <c r="AD68" s="10" t="s">
        <v>45</v>
      </c>
      <c r="AE68" s="10" t="s">
        <v>46</v>
      </c>
    </row>
    <row r="69" ht="75.0" customHeight="1">
      <c r="A69" s="6" t="s">
        <v>313</v>
      </c>
      <c r="B69" s="6" t="s">
        <v>314</v>
      </c>
      <c r="C69" s="10" t="s">
        <v>52</v>
      </c>
      <c r="D69" s="7" t="s">
        <v>33</v>
      </c>
      <c r="E69" s="6"/>
      <c r="F69" s="9" t="s">
        <v>216</v>
      </c>
      <c r="G69" s="28" t="s">
        <v>217</v>
      </c>
      <c r="H69" s="28"/>
      <c r="I69" s="29" t="s">
        <v>35</v>
      </c>
      <c r="J69" s="33" t="s">
        <v>55</v>
      </c>
      <c r="K69" s="9" t="s">
        <v>218</v>
      </c>
      <c r="L69" s="9" t="s">
        <v>322</v>
      </c>
      <c r="M69" s="29" t="s">
        <v>39</v>
      </c>
      <c r="N69" s="28" t="s">
        <v>40</v>
      </c>
      <c r="O69" s="28" t="s">
        <v>40</v>
      </c>
      <c r="P69" s="21"/>
      <c r="Q69" s="20"/>
      <c r="R69" s="22"/>
      <c r="S69" s="22"/>
      <c r="T69" s="22"/>
      <c r="U69" s="22"/>
      <c r="V69" s="22"/>
      <c r="W69" s="22"/>
      <c r="X69" s="20"/>
      <c r="Y69" s="10" t="s">
        <v>42</v>
      </c>
      <c r="Z69" s="16" t="s">
        <v>323</v>
      </c>
      <c r="AA69" s="12" t="str">
        <f t="shared" si="1"/>
        <v>M2-NyO-7a-E-1</v>
      </c>
      <c r="AB69" s="10" t="s">
        <v>44</v>
      </c>
      <c r="AC69" s="20"/>
      <c r="AD69" s="10" t="s">
        <v>45</v>
      </c>
      <c r="AE69" s="10" t="s">
        <v>46</v>
      </c>
    </row>
    <row r="70" ht="75.0" customHeight="1">
      <c r="A70" s="6" t="s">
        <v>313</v>
      </c>
      <c r="B70" s="6" t="s">
        <v>314</v>
      </c>
      <c r="C70" s="10" t="s">
        <v>52</v>
      </c>
      <c r="D70" s="7" t="s">
        <v>33</v>
      </c>
      <c r="E70" s="6"/>
      <c r="F70" s="9" t="s">
        <v>216</v>
      </c>
      <c r="G70" s="28" t="s">
        <v>324</v>
      </c>
      <c r="H70" s="28"/>
      <c r="I70" s="29" t="s">
        <v>35</v>
      </c>
      <c r="J70" s="33" t="s">
        <v>55</v>
      </c>
      <c r="K70" s="9" t="s">
        <v>222</v>
      </c>
      <c r="L70" s="9" t="s">
        <v>325</v>
      </c>
      <c r="M70" s="29" t="s">
        <v>39</v>
      </c>
      <c r="N70" s="28" t="s">
        <v>40</v>
      </c>
      <c r="O70" s="28" t="s">
        <v>40</v>
      </c>
      <c r="P70" s="21"/>
      <c r="Q70" s="20"/>
      <c r="R70" s="22"/>
      <c r="S70" s="22"/>
      <c r="T70" s="22"/>
      <c r="U70" s="22"/>
      <c r="V70" s="22"/>
      <c r="W70" s="22"/>
      <c r="X70" s="20"/>
      <c r="Y70" s="10" t="s">
        <v>42</v>
      </c>
      <c r="Z70" s="16" t="s">
        <v>326</v>
      </c>
      <c r="AA70" s="12" t="str">
        <f t="shared" si="1"/>
        <v>M2-NyO-7a-E-2</v>
      </c>
      <c r="AB70" s="10" t="s">
        <v>44</v>
      </c>
      <c r="AC70" s="20"/>
      <c r="AD70" s="10" t="s">
        <v>45</v>
      </c>
      <c r="AE70" s="10" t="s">
        <v>46</v>
      </c>
    </row>
    <row r="71" ht="75.0" customHeight="1">
      <c r="A71" s="6" t="s">
        <v>313</v>
      </c>
      <c r="B71" s="6" t="s">
        <v>314</v>
      </c>
      <c r="C71" s="10" t="s">
        <v>52</v>
      </c>
      <c r="D71" s="7" t="s">
        <v>33</v>
      </c>
      <c r="E71" s="6"/>
      <c r="F71" s="9" t="s">
        <v>216</v>
      </c>
      <c r="G71" s="28" t="s">
        <v>327</v>
      </c>
      <c r="H71" s="28"/>
      <c r="I71" s="29" t="s">
        <v>35</v>
      </c>
      <c r="J71" s="33" t="s">
        <v>55</v>
      </c>
      <c r="K71" s="9" t="s">
        <v>218</v>
      </c>
      <c r="L71" s="9" t="s">
        <v>328</v>
      </c>
      <c r="M71" s="29" t="s">
        <v>39</v>
      </c>
      <c r="N71" s="28" t="s">
        <v>40</v>
      </c>
      <c r="O71" s="28" t="s">
        <v>40</v>
      </c>
      <c r="P71" s="21"/>
      <c r="Q71" s="20"/>
      <c r="R71" s="22"/>
      <c r="S71" s="22"/>
      <c r="T71" s="22"/>
      <c r="U71" s="22"/>
      <c r="V71" s="22"/>
      <c r="W71" s="22"/>
      <c r="X71" s="20"/>
      <c r="Y71" s="10" t="s">
        <v>42</v>
      </c>
      <c r="Z71" s="16" t="s">
        <v>329</v>
      </c>
      <c r="AA71" s="12" t="str">
        <f t="shared" si="1"/>
        <v>M2-NyO-7a-E-3</v>
      </c>
      <c r="AB71" s="10" t="s">
        <v>44</v>
      </c>
      <c r="AC71" s="20"/>
      <c r="AD71" s="10" t="s">
        <v>45</v>
      </c>
      <c r="AE71" s="10" t="s">
        <v>46</v>
      </c>
    </row>
    <row r="72" ht="75.0" customHeight="1">
      <c r="A72" s="6" t="s">
        <v>313</v>
      </c>
      <c r="B72" s="6" t="s">
        <v>314</v>
      </c>
      <c r="C72" s="10" t="s">
        <v>52</v>
      </c>
      <c r="D72" s="7" t="s">
        <v>33</v>
      </c>
      <c r="E72" s="6"/>
      <c r="F72" s="9" t="s">
        <v>216</v>
      </c>
      <c r="G72" s="28" t="s">
        <v>228</v>
      </c>
      <c r="H72" s="28"/>
      <c r="I72" s="29" t="s">
        <v>35</v>
      </c>
      <c r="J72" s="33" t="s">
        <v>55</v>
      </c>
      <c r="K72" s="9" t="s">
        <v>229</v>
      </c>
      <c r="L72" s="9" t="s">
        <v>330</v>
      </c>
      <c r="M72" s="29" t="s">
        <v>39</v>
      </c>
      <c r="N72" s="28" t="s">
        <v>40</v>
      </c>
      <c r="O72" s="28" t="s">
        <v>40</v>
      </c>
      <c r="P72" s="21"/>
      <c r="Q72" s="20"/>
      <c r="R72" s="22"/>
      <c r="S72" s="22"/>
      <c r="T72" s="22"/>
      <c r="U72" s="22"/>
      <c r="V72" s="22"/>
      <c r="W72" s="22"/>
      <c r="X72" s="20"/>
      <c r="Y72" s="10" t="s">
        <v>42</v>
      </c>
      <c r="Z72" s="16" t="s">
        <v>331</v>
      </c>
      <c r="AA72" s="12" t="str">
        <f t="shared" si="1"/>
        <v>M2-NyO-7a-E-4</v>
      </c>
      <c r="AB72" s="10" t="s">
        <v>44</v>
      </c>
      <c r="AC72" s="20"/>
      <c r="AD72" s="10" t="s">
        <v>45</v>
      </c>
      <c r="AE72" s="10" t="s">
        <v>46</v>
      </c>
    </row>
    <row r="73" ht="75.0" customHeight="1">
      <c r="A73" s="6" t="s">
        <v>332</v>
      </c>
      <c r="B73" s="6" t="s">
        <v>333</v>
      </c>
      <c r="C73" s="6" t="s">
        <v>32</v>
      </c>
      <c r="D73" s="7" t="s">
        <v>33</v>
      </c>
      <c r="E73" s="10"/>
      <c r="F73" s="34" t="s">
        <v>334</v>
      </c>
      <c r="G73" s="28"/>
      <c r="H73" s="28"/>
      <c r="I73" s="29" t="s">
        <v>35</v>
      </c>
      <c r="J73" s="29" t="s">
        <v>212</v>
      </c>
      <c r="K73" s="28" t="s">
        <v>335</v>
      </c>
      <c r="L73" s="30" t="s">
        <v>336</v>
      </c>
      <c r="M73" s="29" t="s">
        <v>39</v>
      </c>
      <c r="N73" s="28" t="s">
        <v>40</v>
      </c>
      <c r="O73" s="30" t="s">
        <v>337</v>
      </c>
      <c r="P73" s="22"/>
      <c r="Q73" s="10"/>
      <c r="R73" s="19"/>
      <c r="S73" s="19"/>
      <c r="T73" s="21"/>
      <c r="U73" s="21"/>
      <c r="V73" s="19"/>
      <c r="W73" s="19"/>
      <c r="X73" s="10"/>
      <c r="Y73" s="10" t="s">
        <v>42</v>
      </c>
      <c r="Z73" s="14" t="s">
        <v>338</v>
      </c>
      <c r="AA73" s="12" t="str">
        <f t="shared" si="1"/>
        <v>M2-NyO-7b-I-1</v>
      </c>
      <c r="AB73" s="10" t="s">
        <v>44</v>
      </c>
      <c r="AC73" s="20"/>
      <c r="AD73" s="10" t="s">
        <v>45</v>
      </c>
      <c r="AE73" s="10" t="s">
        <v>46</v>
      </c>
    </row>
    <row r="74" ht="75.0" customHeight="1">
      <c r="A74" s="6" t="s">
        <v>332</v>
      </c>
      <c r="B74" s="6" t="s">
        <v>333</v>
      </c>
      <c r="C74" s="10" t="s">
        <v>32</v>
      </c>
      <c r="D74" s="7" t="s">
        <v>33</v>
      </c>
      <c r="E74" s="6"/>
      <c r="F74" s="30" t="s">
        <v>339</v>
      </c>
      <c r="G74" s="28"/>
      <c r="H74" s="28"/>
      <c r="I74" s="28"/>
      <c r="J74" s="29" t="s">
        <v>36</v>
      </c>
      <c r="K74" s="28" t="s">
        <v>319</v>
      </c>
      <c r="L74" s="30" t="s">
        <v>340</v>
      </c>
      <c r="M74" s="29" t="s">
        <v>39</v>
      </c>
      <c r="N74" s="28" t="s">
        <v>40</v>
      </c>
      <c r="O74" s="28" t="s">
        <v>40</v>
      </c>
      <c r="P74" s="22"/>
      <c r="Q74" s="20"/>
      <c r="R74" s="19"/>
      <c r="S74" s="19"/>
      <c r="T74" s="19"/>
      <c r="U74" s="22"/>
      <c r="V74" s="19"/>
      <c r="W74" s="19"/>
      <c r="X74" s="20"/>
      <c r="Y74" s="10" t="s">
        <v>42</v>
      </c>
      <c r="Z74" s="14" t="s">
        <v>341</v>
      </c>
      <c r="AA74" s="12" t="str">
        <f t="shared" si="1"/>
        <v>M2-NyO-7b-I-2</v>
      </c>
      <c r="AB74" s="10" t="s">
        <v>44</v>
      </c>
      <c r="AC74" s="20"/>
      <c r="AD74" s="10" t="s">
        <v>45</v>
      </c>
      <c r="AE74" s="10" t="s">
        <v>46</v>
      </c>
    </row>
    <row r="75" ht="75.0" customHeight="1">
      <c r="A75" s="6" t="s">
        <v>332</v>
      </c>
      <c r="B75" s="6" t="s">
        <v>333</v>
      </c>
      <c r="C75" s="10" t="s">
        <v>52</v>
      </c>
      <c r="D75" s="7" t="s">
        <v>33</v>
      </c>
      <c r="E75" s="6"/>
      <c r="F75" s="28" t="s">
        <v>290</v>
      </c>
      <c r="G75" s="28" t="s">
        <v>107</v>
      </c>
      <c r="H75" s="28"/>
      <c r="I75" s="28"/>
      <c r="J75" s="29" t="s">
        <v>76</v>
      </c>
      <c r="K75" s="28" t="s">
        <v>342</v>
      </c>
      <c r="L75" s="28" t="s">
        <v>343</v>
      </c>
      <c r="M75" s="29" t="s">
        <v>39</v>
      </c>
      <c r="N75" s="28" t="s">
        <v>40</v>
      </c>
      <c r="O75" s="28" t="s">
        <v>40</v>
      </c>
      <c r="P75" s="22"/>
      <c r="Q75" s="20"/>
      <c r="R75" s="19"/>
      <c r="S75" s="19"/>
      <c r="T75" s="22"/>
      <c r="U75" s="22"/>
      <c r="V75" s="19"/>
      <c r="W75" s="19"/>
      <c r="X75" s="20"/>
      <c r="Y75" s="10" t="s">
        <v>42</v>
      </c>
      <c r="Z75" s="14" t="s">
        <v>344</v>
      </c>
      <c r="AA75" s="12" t="str">
        <f t="shared" si="1"/>
        <v>M2-NyO-7b-E-1</v>
      </c>
      <c r="AB75" s="10" t="s">
        <v>44</v>
      </c>
      <c r="AC75" s="20"/>
      <c r="AD75" s="10" t="s">
        <v>45</v>
      </c>
      <c r="AE75" s="10" t="s">
        <v>46</v>
      </c>
    </row>
    <row r="76" ht="75.0" customHeight="1">
      <c r="A76" s="6" t="s">
        <v>345</v>
      </c>
      <c r="B76" s="6" t="s">
        <v>346</v>
      </c>
      <c r="C76" s="6" t="s">
        <v>32</v>
      </c>
      <c r="D76" s="7" t="s">
        <v>33</v>
      </c>
      <c r="E76" s="6"/>
      <c r="F76" s="28" t="s">
        <v>248</v>
      </c>
      <c r="G76" s="28"/>
      <c r="H76" s="28"/>
      <c r="I76" s="28"/>
      <c r="J76" s="29" t="s">
        <v>132</v>
      </c>
      <c r="K76" s="28" t="s">
        <v>347</v>
      </c>
      <c r="L76" s="28"/>
      <c r="M76" s="29" t="s">
        <v>39</v>
      </c>
      <c r="N76" s="28" t="s">
        <v>134</v>
      </c>
      <c r="O76" s="35" t="s">
        <v>134</v>
      </c>
      <c r="P76" s="23"/>
      <c r="Q76" s="20"/>
      <c r="R76" s="22"/>
      <c r="S76" s="22"/>
      <c r="T76" s="22"/>
      <c r="U76" s="22"/>
      <c r="V76" s="22"/>
      <c r="W76" s="22"/>
      <c r="X76" s="20"/>
      <c r="Y76" s="10" t="s">
        <v>42</v>
      </c>
      <c r="Z76" s="14" t="s">
        <v>348</v>
      </c>
      <c r="AA76" s="12" t="str">
        <f t="shared" si="1"/>
        <v>M2-NyO-7c-I-1</v>
      </c>
      <c r="AB76" s="10" t="s">
        <v>44</v>
      </c>
      <c r="AC76" s="20"/>
      <c r="AD76" s="10" t="s">
        <v>45</v>
      </c>
      <c r="AE76" s="10" t="s">
        <v>46</v>
      </c>
    </row>
    <row r="77" ht="75.0" customHeight="1">
      <c r="A77" s="6" t="s">
        <v>345</v>
      </c>
      <c r="B77" s="6" t="s">
        <v>346</v>
      </c>
      <c r="C77" s="6" t="s">
        <v>52</v>
      </c>
      <c r="D77" s="7" t="s">
        <v>33</v>
      </c>
      <c r="E77" s="6"/>
      <c r="F77" s="28" t="s">
        <v>349</v>
      </c>
      <c r="G77" s="28" t="s">
        <v>350</v>
      </c>
      <c r="H77" s="28"/>
      <c r="I77" s="28"/>
      <c r="J77" s="29" t="s">
        <v>73</v>
      </c>
      <c r="K77" s="28" t="s">
        <v>351</v>
      </c>
      <c r="L77" s="28" t="s">
        <v>352</v>
      </c>
      <c r="M77" s="29" t="s">
        <v>39</v>
      </c>
      <c r="N77" s="28" t="s">
        <v>134</v>
      </c>
      <c r="O77" s="28" t="s">
        <v>134</v>
      </c>
      <c r="P77" s="9"/>
      <c r="Q77" s="10"/>
      <c r="R77" s="19"/>
      <c r="S77" s="19"/>
      <c r="T77" s="19"/>
      <c r="U77" s="19"/>
      <c r="V77" s="19"/>
      <c r="W77" s="19"/>
      <c r="X77" s="10"/>
      <c r="Y77" s="10" t="s">
        <v>42</v>
      </c>
      <c r="Z77" s="14" t="s">
        <v>353</v>
      </c>
      <c r="AA77" s="12" t="str">
        <f t="shared" si="1"/>
        <v>M2-NyO-7c-E-1</v>
      </c>
      <c r="AB77" s="10" t="s">
        <v>44</v>
      </c>
      <c r="AC77" s="20"/>
      <c r="AD77" s="10" t="s">
        <v>45</v>
      </c>
      <c r="AE77" s="10" t="s">
        <v>46</v>
      </c>
    </row>
    <row r="78" ht="75.0" customHeight="1">
      <c r="A78" s="6" t="s">
        <v>345</v>
      </c>
      <c r="B78" s="6" t="s">
        <v>354</v>
      </c>
      <c r="C78" s="6" t="s">
        <v>52</v>
      </c>
      <c r="D78" s="7" t="s">
        <v>33</v>
      </c>
      <c r="E78" s="6"/>
      <c r="F78" s="28" t="s">
        <v>349</v>
      </c>
      <c r="G78" s="28" t="s">
        <v>355</v>
      </c>
      <c r="H78" s="28"/>
      <c r="I78" s="28"/>
      <c r="J78" s="29" t="s">
        <v>73</v>
      </c>
      <c r="K78" s="28" t="s">
        <v>351</v>
      </c>
      <c r="L78" s="28" t="s">
        <v>356</v>
      </c>
      <c r="M78" s="29" t="s">
        <v>39</v>
      </c>
      <c r="N78" s="28" t="s">
        <v>134</v>
      </c>
      <c r="O78" s="28" t="s">
        <v>134</v>
      </c>
      <c r="P78" s="9"/>
      <c r="Q78" s="10"/>
      <c r="R78" s="19"/>
      <c r="S78" s="19"/>
      <c r="T78" s="19"/>
      <c r="U78" s="19"/>
      <c r="V78" s="19"/>
      <c r="W78" s="19"/>
      <c r="X78" s="10"/>
      <c r="Y78" s="10" t="s">
        <v>42</v>
      </c>
      <c r="Z78" s="14" t="s">
        <v>357</v>
      </c>
      <c r="AA78" s="12" t="str">
        <f t="shared" si="1"/>
        <v>M2-NyO-7c-E-2</v>
      </c>
      <c r="AB78" s="10" t="s">
        <v>44</v>
      </c>
      <c r="AC78" s="20"/>
      <c r="AD78" s="10" t="s">
        <v>45</v>
      </c>
      <c r="AE78" s="10" t="s">
        <v>46</v>
      </c>
    </row>
    <row r="79" ht="75.0" customHeight="1">
      <c r="A79" s="6" t="s">
        <v>358</v>
      </c>
      <c r="B79" s="6" t="s">
        <v>359</v>
      </c>
      <c r="C79" s="6" t="s">
        <v>32</v>
      </c>
      <c r="D79" s="7" t="s">
        <v>33</v>
      </c>
      <c r="E79" s="6"/>
      <c r="F79" s="8" t="s">
        <v>360</v>
      </c>
      <c r="G79" s="9" t="s">
        <v>261</v>
      </c>
      <c r="H79" s="9"/>
      <c r="I79" s="9"/>
      <c r="J79" s="6" t="s">
        <v>66</v>
      </c>
      <c r="K79" s="9" t="s">
        <v>89</v>
      </c>
      <c r="L79" s="8" t="s">
        <v>361</v>
      </c>
      <c r="M79" s="6" t="s">
        <v>39</v>
      </c>
      <c r="N79" s="9" t="s">
        <v>84</v>
      </c>
      <c r="O79" s="9" t="s">
        <v>85</v>
      </c>
      <c r="P79" s="23"/>
      <c r="Q79" s="20"/>
      <c r="R79" s="22"/>
      <c r="S79" s="22"/>
      <c r="T79" s="22"/>
      <c r="U79" s="22"/>
      <c r="V79" s="22"/>
      <c r="W79" s="22"/>
      <c r="X79" s="20"/>
      <c r="Y79" s="10" t="s">
        <v>42</v>
      </c>
      <c r="Z79" s="14" t="s">
        <v>362</v>
      </c>
      <c r="AA79" s="12" t="str">
        <f t="shared" si="1"/>
        <v>M2-NyO-7d-I-1</v>
      </c>
      <c r="AB79" s="10" t="s">
        <v>44</v>
      </c>
      <c r="AC79" s="20"/>
      <c r="AD79" s="10" t="s">
        <v>45</v>
      </c>
      <c r="AE79" s="10" t="s">
        <v>46</v>
      </c>
    </row>
    <row r="80" ht="75.0" customHeight="1">
      <c r="A80" s="6" t="s">
        <v>358</v>
      </c>
      <c r="B80" s="6" t="s">
        <v>359</v>
      </c>
      <c r="C80" s="6" t="s">
        <v>52</v>
      </c>
      <c r="D80" s="7" t="s">
        <v>33</v>
      </c>
      <c r="E80" s="6"/>
      <c r="F80" s="8" t="s">
        <v>363</v>
      </c>
      <c r="G80" s="9" t="s">
        <v>261</v>
      </c>
      <c r="H80" s="9"/>
      <c r="I80" s="9"/>
      <c r="J80" s="10" t="s">
        <v>76</v>
      </c>
      <c r="K80" s="9" t="s">
        <v>89</v>
      </c>
      <c r="L80" s="9" t="s">
        <v>364</v>
      </c>
      <c r="M80" s="6" t="s">
        <v>39</v>
      </c>
      <c r="N80" s="9" t="s">
        <v>84</v>
      </c>
      <c r="O80" s="9" t="s">
        <v>85</v>
      </c>
      <c r="P80" s="9"/>
      <c r="Q80" s="20"/>
      <c r="R80" s="22"/>
      <c r="S80" s="22"/>
      <c r="T80" s="22"/>
      <c r="U80" s="22"/>
      <c r="V80" s="22"/>
      <c r="W80" s="22"/>
      <c r="X80" s="20"/>
      <c r="Y80" s="10" t="s">
        <v>42</v>
      </c>
      <c r="Z80" s="14" t="s">
        <v>365</v>
      </c>
      <c r="AA80" s="12" t="str">
        <f t="shared" si="1"/>
        <v>M2-NyO-7d-E-1</v>
      </c>
      <c r="AB80" s="10" t="s">
        <v>44</v>
      </c>
      <c r="AC80" s="20"/>
      <c r="AD80" s="10" t="s">
        <v>45</v>
      </c>
      <c r="AE80" s="10" t="s">
        <v>46</v>
      </c>
    </row>
    <row r="81" ht="75.0" customHeight="1">
      <c r="A81" s="6" t="s">
        <v>366</v>
      </c>
      <c r="B81" s="6" t="s">
        <v>367</v>
      </c>
      <c r="C81" s="6" t="s">
        <v>32</v>
      </c>
      <c r="D81" s="7" t="s">
        <v>33</v>
      </c>
      <c r="E81" s="6"/>
      <c r="F81" s="8" t="s">
        <v>368</v>
      </c>
      <c r="G81" s="28" t="s">
        <v>107</v>
      </c>
      <c r="H81" s="9"/>
      <c r="I81" s="6" t="s">
        <v>35</v>
      </c>
      <c r="J81" s="6" t="s">
        <v>66</v>
      </c>
      <c r="K81" s="9" t="s">
        <v>369</v>
      </c>
      <c r="L81" s="9" t="s">
        <v>320</v>
      </c>
      <c r="M81" s="6" t="s">
        <v>39</v>
      </c>
      <c r="N81" s="9" t="s">
        <v>40</v>
      </c>
      <c r="O81" s="9" t="s">
        <v>40</v>
      </c>
      <c r="P81" s="21"/>
      <c r="Q81" s="6"/>
      <c r="R81" s="21"/>
      <c r="S81" s="21"/>
      <c r="T81" s="21"/>
      <c r="U81" s="21"/>
      <c r="V81" s="21"/>
      <c r="W81" s="21"/>
      <c r="X81" s="9"/>
      <c r="Y81" s="10" t="s">
        <v>42</v>
      </c>
      <c r="Z81" s="14" t="s">
        <v>370</v>
      </c>
      <c r="AA81" s="12" t="str">
        <f t="shared" si="1"/>
        <v>M2-NyO-8a-I-1</v>
      </c>
      <c r="AB81" s="10" t="s">
        <v>44</v>
      </c>
      <c r="AC81" s="20"/>
      <c r="AD81" s="10" t="s">
        <v>45</v>
      </c>
      <c r="AE81" s="10" t="s">
        <v>46</v>
      </c>
    </row>
    <row r="82" ht="75.0" customHeight="1">
      <c r="A82" s="6" t="s">
        <v>366</v>
      </c>
      <c r="B82" s="6" t="s">
        <v>367</v>
      </c>
      <c r="C82" s="10" t="s">
        <v>32</v>
      </c>
      <c r="D82" s="7" t="s">
        <v>33</v>
      </c>
      <c r="E82" s="6"/>
      <c r="F82" s="28" t="s">
        <v>371</v>
      </c>
      <c r="G82" s="28"/>
      <c r="H82" s="28"/>
      <c r="I82" s="29" t="s">
        <v>35</v>
      </c>
      <c r="J82" s="29" t="s">
        <v>36</v>
      </c>
      <c r="K82" s="28" t="s">
        <v>372</v>
      </c>
      <c r="L82" s="28" t="s">
        <v>317</v>
      </c>
      <c r="M82" s="29" t="s">
        <v>39</v>
      </c>
      <c r="N82" s="28" t="s">
        <v>40</v>
      </c>
      <c r="O82" s="28" t="s">
        <v>40</v>
      </c>
      <c r="P82" s="22"/>
      <c r="Q82" s="20"/>
      <c r="R82" s="22"/>
      <c r="S82" s="22"/>
      <c r="T82" s="22"/>
      <c r="U82" s="22"/>
      <c r="V82" s="22"/>
      <c r="W82" s="22"/>
      <c r="X82" s="20"/>
      <c r="Y82" s="10" t="s">
        <v>42</v>
      </c>
      <c r="Z82" s="14" t="s">
        <v>373</v>
      </c>
      <c r="AA82" s="12" t="str">
        <f t="shared" si="1"/>
        <v>M2-NyO-8a-I-2</v>
      </c>
      <c r="AB82" s="10" t="s">
        <v>44</v>
      </c>
      <c r="AC82" s="20"/>
      <c r="AD82" s="10" t="s">
        <v>45</v>
      </c>
      <c r="AE82" s="10" t="s">
        <v>46</v>
      </c>
    </row>
    <row r="83" ht="75.0" customHeight="1">
      <c r="A83" s="6" t="s">
        <v>366</v>
      </c>
      <c r="B83" s="6" t="s">
        <v>367</v>
      </c>
      <c r="C83" s="10" t="s">
        <v>52</v>
      </c>
      <c r="D83" s="7" t="s">
        <v>33</v>
      </c>
      <c r="E83" s="6"/>
      <c r="F83" s="9" t="s">
        <v>216</v>
      </c>
      <c r="G83" s="28" t="s">
        <v>217</v>
      </c>
      <c r="H83" s="28"/>
      <c r="I83" s="29" t="s">
        <v>35</v>
      </c>
      <c r="J83" s="29" t="s">
        <v>55</v>
      </c>
      <c r="K83" s="9" t="s">
        <v>218</v>
      </c>
      <c r="L83" s="9" t="s">
        <v>374</v>
      </c>
      <c r="M83" s="29" t="s">
        <v>39</v>
      </c>
      <c r="N83" s="28" t="s">
        <v>40</v>
      </c>
      <c r="O83" s="28" t="s">
        <v>40</v>
      </c>
      <c r="P83" s="22"/>
      <c r="Q83" s="20"/>
      <c r="R83" s="22"/>
      <c r="S83" s="22"/>
      <c r="T83" s="22"/>
      <c r="U83" s="22"/>
      <c r="V83" s="22"/>
      <c r="W83" s="22"/>
      <c r="X83" s="20"/>
      <c r="Y83" s="10" t="s">
        <v>42</v>
      </c>
      <c r="Z83" s="16" t="s">
        <v>375</v>
      </c>
      <c r="AA83" s="12" t="str">
        <f t="shared" si="1"/>
        <v>M2-NyO-8a-E-1</v>
      </c>
      <c r="AB83" s="10" t="s">
        <v>44</v>
      </c>
      <c r="AC83" s="20"/>
      <c r="AD83" s="10" t="s">
        <v>45</v>
      </c>
      <c r="AE83" s="10" t="s">
        <v>46</v>
      </c>
    </row>
    <row r="84" ht="75.0" customHeight="1">
      <c r="A84" s="6" t="s">
        <v>366</v>
      </c>
      <c r="B84" s="6" t="s">
        <v>367</v>
      </c>
      <c r="C84" s="10" t="s">
        <v>52</v>
      </c>
      <c r="D84" s="7" t="s">
        <v>33</v>
      </c>
      <c r="E84" s="6"/>
      <c r="F84" s="9" t="s">
        <v>216</v>
      </c>
      <c r="G84" s="28" t="s">
        <v>376</v>
      </c>
      <c r="H84" s="28"/>
      <c r="I84" s="29" t="s">
        <v>35</v>
      </c>
      <c r="J84" s="29" t="s">
        <v>55</v>
      </c>
      <c r="K84" s="9" t="s">
        <v>222</v>
      </c>
      <c r="L84" s="9" t="s">
        <v>377</v>
      </c>
      <c r="M84" s="29" t="s">
        <v>39</v>
      </c>
      <c r="N84" s="28" t="s">
        <v>40</v>
      </c>
      <c r="O84" s="28" t="s">
        <v>40</v>
      </c>
      <c r="P84" s="22"/>
      <c r="Q84" s="20"/>
      <c r="R84" s="22"/>
      <c r="S84" s="22"/>
      <c r="T84" s="22"/>
      <c r="U84" s="22"/>
      <c r="V84" s="22"/>
      <c r="W84" s="22"/>
      <c r="X84" s="20"/>
      <c r="Y84" s="10" t="s">
        <v>42</v>
      </c>
      <c r="Z84" s="16" t="s">
        <v>378</v>
      </c>
      <c r="AA84" s="12" t="str">
        <f t="shared" si="1"/>
        <v>M2-NyO-8a-E-2</v>
      </c>
      <c r="AB84" s="10" t="s">
        <v>44</v>
      </c>
      <c r="AC84" s="20"/>
      <c r="AD84" s="10" t="s">
        <v>45</v>
      </c>
      <c r="AE84" s="10" t="s">
        <v>46</v>
      </c>
    </row>
    <row r="85" ht="75.0" customHeight="1">
      <c r="A85" s="6" t="s">
        <v>366</v>
      </c>
      <c r="B85" s="6" t="s">
        <v>367</v>
      </c>
      <c r="C85" s="10" t="s">
        <v>52</v>
      </c>
      <c r="D85" s="7" t="s">
        <v>33</v>
      </c>
      <c r="E85" s="6"/>
      <c r="F85" s="9" t="s">
        <v>216</v>
      </c>
      <c r="G85" s="28" t="s">
        <v>379</v>
      </c>
      <c r="H85" s="28"/>
      <c r="I85" s="29" t="s">
        <v>35</v>
      </c>
      <c r="J85" s="29" t="s">
        <v>55</v>
      </c>
      <c r="K85" s="9" t="s">
        <v>218</v>
      </c>
      <c r="L85" s="9" t="s">
        <v>380</v>
      </c>
      <c r="M85" s="29" t="s">
        <v>39</v>
      </c>
      <c r="N85" s="28" t="s">
        <v>40</v>
      </c>
      <c r="O85" s="28" t="s">
        <v>40</v>
      </c>
      <c r="P85" s="22"/>
      <c r="Q85" s="20"/>
      <c r="R85" s="22"/>
      <c r="S85" s="22"/>
      <c r="T85" s="22"/>
      <c r="U85" s="22"/>
      <c r="V85" s="22"/>
      <c r="W85" s="22"/>
      <c r="X85" s="20"/>
      <c r="Y85" s="10" t="s">
        <v>42</v>
      </c>
      <c r="Z85" s="16" t="s">
        <v>381</v>
      </c>
      <c r="AA85" s="12" t="str">
        <f t="shared" si="1"/>
        <v>M2-NyO-8a-E-3</v>
      </c>
      <c r="AB85" s="10" t="s">
        <v>44</v>
      </c>
      <c r="AC85" s="20"/>
      <c r="AD85" s="10" t="s">
        <v>45</v>
      </c>
      <c r="AE85" s="10" t="s">
        <v>46</v>
      </c>
    </row>
    <row r="86" ht="75.0" customHeight="1">
      <c r="A86" s="6" t="s">
        <v>366</v>
      </c>
      <c r="B86" s="6" t="s">
        <v>367</v>
      </c>
      <c r="C86" s="10" t="s">
        <v>52</v>
      </c>
      <c r="D86" s="7" t="s">
        <v>33</v>
      </c>
      <c r="E86" s="6"/>
      <c r="F86" s="9" t="s">
        <v>216</v>
      </c>
      <c r="G86" s="28" t="s">
        <v>228</v>
      </c>
      <c r="H86" s="28"/>
      <c r="I86" s="29" t="s">
        <v>35</v>
      </c>
      <c r="J86" s="29" t="s">
        <v>55</v>
      </c>
      <c r="K86" s="9" t="s">
        <v>229</v>
      </c>
      <c r="L86" s="9" t="s">
        <v>382</v>
      </c>
      <c r="M86" s="29" t="s">
        <v>39</v>
      </c>
      <c r="N86" s="28" t="s">
        <v>40</v>
      </c>
      <c r="O86" s="28" t="s">
        <v>40</v>
      </c>
      <c r="P86" s="22"/>
      <c r="Q86" s="20"/>
      <c r="R86" s="22"/>
      <c r="S86" s="22"/>
      <c r="T86" s="22"/>
      <c r="U86" s="22"/>
      <c r="V86" s="22"/>
      <c r="W86" s="22"/>
      <c r="X86" s="20"/>
      <c r="Y86" s="10" t="s">
        <v>42</v>
      </c>
      <c r="Z86" s="16" t="s">
        <v>383</v>
      </c>
      <c r="AA86" s="12" t="str">
        <f t="shared" si="1"/>
        <v>M2-NyO-8a-E-4</v>
      </c>
      <c r="AB86" s="10" t="s">
        <v>44</v>
      </c>
      <c r="AC86" s="20"/>
      <c r="AD86" s="10" t="s">
        <v>45</v>
      </c>
      <c r="AE86" s="10" t="s">
        <v>46</v>
      </c>
    </row>
    <row r="87" ht="75.0" customHeight="1">
      <c r="A87" s="6" t="s">
        <v>384</v>
      </c>
      <c r="B87" s="6" t="s">
        <v>385</v>
      </c>
      <c r="C87" s="6" t="s">
        <v>32</v>
      </c>
      <c r="D87" s="7" t="s">
        <v>33</v>
      </c>
      <c r="E87" s="6"/>
      <c r="F87" s="30" t="s">
        <v>386</v>
      </c>
      <c r="G87" s="28"/>
      <c r="H87" s="28"/>
      <c r="I87" s="29" t="s">
        <v>35</v>
      </c>
      <c r="J87" s="29" t="s">
        <v>48</v>
      </c>
      <c r="K87" s="28" t="s">
        <v>387</v>
      </c>
      <c r="L87" s="28" t="s">
        <v>317</v>
      </c>
      <c r="M87" s="29" t="s">
        <v>39</v>
      </c>
      <c r="N87" s="28" t="s">
        <v>40</v>
      </c>
      <c r="O87" s="28" t="s">
        <v>40</v>
      </c>
      <c r="P87" s="22"/>
      <c r="Q87" s="20"/>
      <c r="R87" s="22"/>
      <c r="S87" s="22"/>
      <c r="T87" s="22"/>
      <c r="U87" s="22"/>
      <c r="V87" s="22"/>
      <c r="W87" s="22"/>
      <c r="X87" s="20"/>
      <c r="Y87" s="10" t="s">
        <v>42</v>
      </c>
      <c r="Z87" s="16" t="s">
        <v>388</v>
      </c>
      <c r="AA87" s="12" t="str">
        <f t="shared" si="1"/>
        <v>M2-NyO-8b-I-1</v>
      </c>
      <c r="AB87" s="10" t="s">
        <v>44</v>
      </c>
      <c r="AC87" s="20"/>
      <c r="AD87" s="10" t="s">
        <v>45</v>
      </c>
      <c r="AE87" s="10" t="s">
        <v>46</v>
      </c>
    </row>
    <row r="88" ht="75.0" customHeight="1">
      <c r="A88" s="6" t="s">
        <v>384</v>
      </c>
      <c r="B88" s="6" t="s">
        <v>385</v>
      </c>
      <c r="C88" s="10" t="s">
        <v>32</v>
      </c>
      <c r="D88" s="7" t="s">
        <v>33</v>
      </c>
      <c r="E88" s="6"/>
      <c r="F88" s="30" t="s">
        <v>389</v>
      </c>
      <c r="G88" s="28" t="s">
        <v>72</v>
      </c>
      <c r="H88" s="28"/>
      <c r="I88" s="29" t="s">
        <v>35</v>
      </c>
      <c r="J88" s="29" t="s">
        <v>73</v>
      </c>
      <c r="K88" s="28" t="s">
        <v>387</v>
      </c>
      <c r="L88" s="28" t="s">
        <v>390</v>
      </c>
      <c r="M88" s="29" t="s">
        <v>39</v>
      </c>
      <c r="N88" s="28" t="s">
        <v>40</v>
      </c>
      <c r="O88" s="28" t="s">
        <v>40</v>
      </c>
      <c r="P88" s="22"/>
      <c r="Q88" s="20"/>
      <c r="R88" s="22"/>
      <c r="S88" s="22"/>
      <c r="T88" s="22"/>
      <c r="U88" s="22"/>
      <c r="V88" s="22"/>
      <c r="W88" s="22"/>
      <c r="X88" s="20"/>
      <c r="Y88" s="10" t="s">
        <v>42</v>
      </c>
      <c r="Z88" s="14" t="s">
        <v>391</v>
      </c>
      <c r="AA88" s="12" t="str">
        <f t="shared" si="1"/>
        <v>M2-NyO-8b-I-2</v>
      </c>
      <c r="AB88" s="10" t="s">
        <v>44</v>
      </c>
      <c r="AC88" s="20"/>
      <c r="AD88" s="10" t="s">
        <v>45</v>
      </c>
      <c r="AE88" s="10" t="s">
        <v>46</v>
      </c>
    </row>
    <row r="89" ht="75.0" customHeight="1">
      <c r="A89" s="6" t="s">
        <v>384</v>
      </c>
      <c r="B89" s="6" t="s">
        <v>385</v>
      </c>
      <c r="C89" s="10" t="s">
        <v>52</v>
      </c>
      <c r="D89" s="7" t="s">
        <v>33</v>
      </c>
      <c r="E89" s="6"/>
      <c r="F89" s="28" t="s">
        <v>290</v>
      </c>
      <c r="G89" s="28" t="s">
        <v>107</v>
      </c>
      <c r="H89" s="28"/>
      <c r="I89" s="29" t="s">
        <v>35</v>
      </c>
      <c r="J89" s="29" t="s">
        <v>76</v>
      </c>
      <c r="K89" s="28" t="s">
        <v>392</v>
      </c>
      <c r="L89" s="28" t="s">
        <v>343</v>
      </c>
      <c r="M89" s="29" t="s">
        <v>39</v>
      </c>
      <c r="N89" s="28" t="s">
        <v>40</v>
      </c>
      <c r="O89" s="28" t="s">
        <v>40</v>
      </c>
      <c r="P89" s="22"/>
      <c r="Q89" s="20"/>
      <c r="R89" s="19"/>
      <c r="S89" s="19"/>
      <c r="T89" s="19"/>
      <c r="U89" s="19"/>
      <c r="V89" s="19"/>
      <c r="W89" s="19"/>
      <c r="X89" s="20"/>
      <c r="Y89" s="10" t="s">
        <v>42</v>
      </c>
      <c r="Z89" s="14" t="s">
        <v>393</v>
      </c>
      <c r="AA89" s="12" t="str">
        <f t="shared" si="1"/>
        <v>M2-NyO-8b-E-1</v>
      </c>
      <c r="AB89" s="10" t="s">
        <v>44</v>
      </c>
      <c r="AC89" s="20"/>
      <c r="AD89" s="10" t="s">
        <v>45</v>
      </c>
      <c r="AE89" s="10" t="s">
        <v>46</v>
      </c>
    </row>
    <row r="90" ht="75.0" customHeight="1">
      <c r="A90" s="6" t="s">
        <v>394</v>
      </c>
      <c r="B90" s="6" t="s">
        <v>395</v>
      </c>
      <c r="C90" s="6" t="s">
        <v>32</v>
      </c>
      <c r="D90" s="7" t="s">
        <v>33</v>
      </c>
      <c r="E90" s="6"/>
      <c r="F90" s="28" t="s">
        <v>131</v>
      </c>
      <c r="G90" s="28"/>
      <c r="H90" s="28"/>
      <c r="I90" s="28"/>
      <c r="J90" s="29" t="s">
        <v>132</v>
      </c>
      <c r="K90" s="30" t="s">
        <v>396</v>
      </c>
      <c r="L90" s="28"/>
      <c r="M90" s="29" t="s">
        <v>39</v>
      </c>
      <c r="N90" s="28" t="s">
        <v>134</v>
      </c>
      <c r="O90" s="35" t="s">
        <v>134</v>
      </c>
      <c r="P90" s="22"/>
      <c r="Q90" s="20"/>
      <c r="R90" s="19"/>
      <c r="S90" s="19"/>
      <c r="T90" s="19"/>
      <c r="U90" s="22"/>
      <c r="V90" s="19"/>
      <c r="W90" s="19"/>
      <c r="X90" s="20"/>
      <c r="Y90" s="10" t="s">
        <v>42</v>
      </c>
      <c r="Z90" s="14" t="s">
        <v>397</v>
      </c>
      <c r="AA90" s="12" t="str">
        <f t="shared" si="1"/>
        <v>M2-NyO-8c-I-1</v>
      </c>
      <c r="AB90" s="10" t="s">
        <v>44</v>
      </c>
      <c r="AC90" s="20"/>
      <c r="AD90" s="10" t="s">
        <v>45</v>
      </c>
      <c r="AE90" s="10" t="s">
        <v>46</v>
      </c>
    </row>
    <row r="91" ht="75.0" customHeight="1">
      <c r="A91" s="6" t="s">
        <v>394</v>
      </c>
      <c r="B91" s="6" t="s">
        <v>395</v>
      </c>
      <c r="C91" s="6" t="s">
        <v>32</v>
      </c>
      <c r="D91" s="7" t="s">
        <v>33</v>
      </c>
      <c r="E91" s="6"/>
      <c r="F91" s="28" t="s">
        <v>398</v>
      </c>
      <c r="G91" s="28"/>
      <c r="H91" s="28"/>
      <c r="I91" s="28"/>
      <c r="J91" s="29" t="s">
        <v>36</v>
      </c>
      <c r="K91" s="28" t="s">
        <v>399</v>
      </c>
      <c r="L91" s="28" t="s">
        <v>400</v>
      </c>
      <c r="M91" s="29" t="s">
        <v>39</v>
      </c>
      <c r="N91" s="28" t="s">
        <v>134</v>
      </c>
      <c r="O91" s="35" t="s">
        <v>134</v>
      </c>
      <c r="P91" s="22"/>
      <c r="Q91" s="20"/>
      <c r="R91" s="19"/>
      <c r="S91" s="19"/>
      <c r="T91" s="19"/>
      <c r="U91" s="22"/>
      <c r="V91" s="19"/>
      <c r="W91" s="19"/>
      <c r="X91" s="20"/>
      <c r="Y91" s="10" t="s">
        <v>42</v>
      </c>
      <c r="Z91" s="14" t="s">
        <v>401</v>
      </c>
      <c r="AA91" s="12" t="str">
        <f t="shared" si="1"/>
        <v>M2-NyO-8c-I-2</v>
      </c>
      <c r="AB91" s="10" t="s">
        <v>44</v>
      </c>
      <c r="AC91" s="20"/>
      <c r="AD91" s="10" t="s">
        <v>45</v>
      </c>
      <c r="AE91" s="10" t="s">
        <v>46</v>
      </c>
    </row>
    <row r="92" ht="75.0" customHeight="1">
      <c r="A92" s="6" t="s">
        <v>394</v>
      </c>
      <c r="B92" s="6" t="s">
        <v>395</v>
      </c>
      <c r="C92" s="6" t="s">
        <v>52</v>
      </c>
      <c r="D92" s="7" t="s">
        <v>33</v>
      </c>
      <c r="E92" s="6"/>
      <c r="F92" s="30" t="s">
        <v>402</v>
      </c>
      <c r="G92" s="28" t="s">
        <v>107</v>
      </c>
      <c r="H92" s="28"/>
      <c r="I92" s="28"/>
      <c r="J92" s="29" t="s">
        <v>76</v>
      </c>
      <c r="K92" s="28" t="s">
        <v>387</v>
      </c>
      <c r="L92" s="30" t="s">
        <v>403</v>
      </c>
      <c r="M92" s="29" t="s">
        <v>39</v>
      </c>
      <c r="N92" s="28" t="s">
        <v>134</v>
      </c>
      <c r="O92" s="35" t="s">
        <v>134</v>
      </c>
      <c r="P92" s="23"/>
      <c r="Q92" s="20"/>
      <c r="R92" s="23"/>
      <c r="S92" s="23"/>
      <c r="T92" s="23"/>
      <c r="U92" s="23"/>
      <c r="V92" s="8"/>
      <c r="W92" s="8"/>
      <c r="X92" s="20"/>
      <c r="Y92" s="10" t="s">
        <v>42</v>
      </c>
      <c r="Z92" s="14" t="s">
        <v>404</v>
      </c>
      <c r="AA92" s="12" t="str">
        <f t="shared" si="1"/>
        <v>M2-NyO-8c-E-1</v>
      </c>
      <c r="AB92" s="10" t="s">
        <v>44</v>
      </c>
      <c r="AC92" s="20"/>
      <c r="AD92" s="10" t="s">
        <v>45</v>
      </c>
      <c r="AE92" s="10" t="s">
        <v>46</v>
      </c>
    </row>
    <row r="93" ht="75.0" customHeight="1">
      <c r="A93" s="6" t="s">
        <v>394</v>
      </c>
      <c r="B93" s="6" t="s">
        <v>395</v>
      </c>
      <c r="C93" s="6" t="s">
        <v>52</v>
      </c>
      <c r="D93" s="7" t="s">
        <v>33</v>
      </c>
      <c r="E93" s="6"/>
      <c r="F93" s="28" t="s">
        <v>405</v>
      </c>
      <c r="G93" s="28" t="s">
        <v>107</v>
      </c>
      <c r="H93" s="28"/>
      <c r="I93" s="28"/>
      <c r="J93" s="29" t="s">
        <v>76</v>
      </c>
      <c r="K93" s="28" t="s">
        <v>387</v>
      </c>
      <c r="L93" s="28" t="s">
        <v>406</v>
      </c>
      <c r="M93" s="29" t="s">
        <v>39</v>
      </c>
      <c r="N93" s="28" t="s">
        <v>134</v>
      </c>
      <c r="O93" s="35" t="s">
        <v>134</v>
      </c>
      <c r="P93" s="23"/>
      <c r="Q93" s="20"/>
      <c r="R93" s="23"/>
      <c r="S93" s="23"/>
      <c r="T93" s="23"/>
      <c r="U93" s="23"/>
      <c r="V93" s="8"/>
      <c r="W93" s="8"/>
      <c r="X93" s="20"/>
      <c r="Y93" s="10" t="s">
        <v>42</v>
      </c>
      <c r="Z93" s="14" t="s">
        <v>407</v>
      </c>
      <c r="AA93" s="12" t="str">
        <f t="shared" si="1"/>
        <v>M2-NyO-8c-E-2</v>
      </c>
      <c r="AB93" s="10" t="s">
        <v>44</v>
      </c>
      <c r="AC93" s="20"/>
      <c r="AD93" s="10" t="s">
        <v>45</v>
      </c>
      <c r="AE93" s="10" t="s">
        <v>46</v>
      </c>
    </row>
    <row r="94" ht="75.0" customHeight="1">
      <c r="A94" s="6" t="s">
        <v>408</v>
      </c>
      <c r="B94" s="6" t="s">
        <v>409</v>
      </c>
      <c r="C94" s="6" t="s">
        <v>32</v>
      </c>
      <c r="D94" s="7" t="s">
        <v>33</v>
      </c>
      <c r="E94" s="6"/>
      <c r="F94" s="8" t="s">
        <v>410</v>
      </c>
      <c r="G94" s="9"/>
      <c r="H94" s="9"/>
      <c r="I94" s="9"/>
      <c r="J94" s="6" t="s">
        <v>48</v>
      </c>
      <c r="K94" s="9" t="s">
        <v>82</v>
      </c>
      <c r="L94" s="8" t="s">
        <v>411</v>
      </c>
      <c r="M94" s="6" t="s">
        <v>39</v>
      </c>
      <c r="N94" s="9" t="s">
        <v>84</v>
      </c>
      <c r="O94" s="9" t="s">
        <v>85</v>
      </c>
      <c r="P94" s="21"/>
      <c r="Q94" s="20"/>
      <c r="R94" s="22"/>
      <c r="S94" s="22"/>
      <c r="T94" s="22"/>
      <c r="U94" s="22"/>
      <c r="V94" s="22"/>
      <c r="W94" s="22"/>
      <c r="X94" s="23"/>
      <c r="Y94" s="10" t="s">
        <v>42</v>
      </c>
      <c r="Z94" s="14" t="s">
        <v>412</v>
      </c>
      <c r="AA94" s="12" t="str">
        <f t="shared" si="1"/>
        <v>M2-NyO-8d-I-1</v>
      </c>
      <c r="AB94" s="10" t="s">
        <v>44</v>
      </c>
      <c r="AC94" s="20"/>
      <c r="AD94" s="10" t="s">
        <v>45</v>
      </c>
      <c r="AE94" s="10" t="s">
        <v>46</v>
      </c>
    </row>
    <row r="95" ht="75.0" customHeight="1">
      <c r="A95" s="6" t="s">
        <v>408</v>
      </c>
      <c r="B95" s="6" t="s">
        <v>409</v>
      </c>
      <c r="C95" s="6" t="s">
        <v>52</v>
      </c>
      <c r="D95" s="7" t="s">
        <v>33</v>
      </c>
      <c r="E95" s="6"/>
      <c r="F95" s="8" t="s">
        <v>413</v>
      </c>
      <c r="G95" s="9" t="s">
        <v>261</v>
      </c>
      <c r="H95" s="9"/>
      <c r="I95" s="9"/>
      <c r="J95" s="6" t="s">
        <v>76</v>
      </c>
      <c r="K95" s="9" t="s">
        <v>89</v>
      </c>
      <c r="L95" s="9" t="s">
        <v>414</v>
      </c>
      <c r="M95" s="6" t="s">
        <v>39</v>
      </c>
      <c r="N95" s="9" t="s">
        <v>84</v>
      </c>
      <c r="O95" s="9" t="s">
        <v>85</v>
      </c>
      <c r="P95" s="19"/>
      <c r="Q95" s="20"/>
      <c r="R95" s="22"/>
      <c r="S95" s="22"/>
      <c r="T95" s="22"/>
      <c r="U95" s="22"/>
      <c r="V95" s="22"/>
      <c r="W95" s="22"/>
      <c r="X95" s="23"/>
      <c r="Y95" s="10" t="s">
        <v>42</v>
      </c>
      <c r="Z95" s="14" t="s">
        <v>415</v>
      </c>
      <c r="AA95" s="12" t="str">
        <f t="shared" si="1"/>
        <v>M2-NyO-8d-E-1</v>
      </c>
      <c r="AB95" s="10" t="s">
        <v>44</v>
      </c>
      <c r="AC95" s="20"/>
      <c r="AD95" s="10" t="s">
        <v>45</v>
      </c>
      <c r="AE95" s="10" t="s">
        <v>46</v>
      </c>
    </row>
    <row r="96" ht="75.0" customHeight="1">
      <c r="A96" s="6" t="s">
        <v>416</v>
      </c>
      <c r="B96" s="6" t="s">
        <v>417</v>
      </c>
      <c r="C96" s="6" t="s">
        <v>32</v>
      </c>
      <c r="D96" s="7" t="s">
        <v>33</v>
      </c>
      <c r="E96" s="6"/>
      <c r="F96" s="9" t="s">
        <v>418</v>
      </c>
      <c r="G96" s="9"/>
      <c r="H96" s="9"/>
      <c r="I96" s="6" t="s">
        <v>35</v>
      </c>
      <c r="J96" s="6" t="s">
        <v>36</v>
      </c>
      <c r="K96" s="8" t="s">
        <v>419</v>
      </c>
      <c r="L96" s="9" t="s">
        <v>317</v>
      </c>
      <c r="M96" s="29" t="s">
        <v>39</v>
      </c>
      <c r="N96" s="28" t="s">
        <v>40</v>
      </c>
      <c r="O96" s="28" t="s">
        <v>40</v>
      </c>
      <c r="P96" s="19"/>
      <c r="Q96" s="20"/>
      <c r="R96" s="22"/>
      <c r="S96" s="22"/>
      <c r="T96" s="22"/>
      <c r="U96" s="22"/>
      <c r="V96" s="22"/>
      <c r="W96" s="22"/>
      <c r="X96" s="23"/>
      <c r="Y96" s="10" t="s">
        <v>42</v>
      </c>
      <c r="Z96" s="14" t="s">
        <v>420</v>
      </c>
      <c r="AA96" s="12" t="str">
        <f t="shared" si="1"/>
        <v>M2-NyO-9a-I-1</v>
      </c>
      <c r="AB96" s="10" t="s">
        <v>44</v>
      </c>
      <c r="AC96" s="20"/>
      <c r="AD96" s="10" t="s">
        <v>45</v>
      </c>
      <c r="AE96" s="10" t="s">
        <v>46</v>
      </c>
    </row>
    <row r="97" ht="75.0" customHeight="1">
      <c r="A97" s="6" t="s">
        <v>416</v>
      </c>
      <c r="B97" s="6" t="s">
        <v>417</v>
      </c>
      <c r="C97" s="6" t="s">
        <v>32</v>
      </c>
      <c r="D97" s="7" t="s">
        <v>33</v>
      </c>
      <c r="E97" s="6"/>
      <c r="F97" s="8" t="s">
        <v>421</v>
      </c>
      <c r="G97" s="9"/>
      <c r="H97" s="28"/>
      <c r="I97" s="29" t="s">
        <v>35</v>
      </c>
      <c r="J97" s="29" t="s">
        <v>48</v>
      </c>
      <c r="K97" s="28" t="s">
        <v>422</v>
      </c>
      <c r="L97" s="28" t="s">
        <v>213</v>
      </c>
      <c r="M97" s="29" t="s">
        <v>39</v>
      </c>
      <c r="N97" s="28" t="s">
        <v>40</v>
      </c>
      <c r="O97" s="28" t="s">
        <v>40</v>
      </c>
      <c r="P97" s="19"/>
      <c r="Q97" s="20"/>
      <c r="R97" s="22"/>
      <c r="S97" s="22"/>
      <c r="T97" s="22"/>
      <c r="U97" s="22"/>
      <c r="V97" s="22"/>
      <c r="W97" s="22"/>
      <c r="X97" s="23"/>
      <c r="Y97" s="10" t="s">
        <v>42</v>
      </c>
      <c r="Z97" s="14" t="s">
        <v>423</v>
      </c>
      <c r="AA97" s="12" t="str">
        <f t="shared" si="1"/>
        <v>M2-NyO-9a-I-2</v>
      </c>
      <c r="AB97" s="10" t="s">
        <v>44</v>
      </c>
      <c r="AC97" s="20"/>
      <c r="AD97" s="10" t="s">
        <v>45</v>
      </c>
      <c r="AE97" s="10" t="s">
        <v>46</v>
      </c>
    </row>
    <row r="98" ht="75.0" customHeight="1">
      <c r="A98" s="6" t="s">
        <v>416</v>
      </c>
      <c r="B98" s="6" t="s">
        <v>417</v>
      </c>
      <c r="C98" s="6" t="s">
        <v>52</v>
      </c>
      <c r="D98" s="7" t="s">
        <v>33</v>
      </c>
      <c r="E98" s="6"/>
      <c r="F98" s="9" t="s">
        <v>216</v>
      </c>
      <c r="G98" s="28" t="s">
        <v>217</v>
      </c>
      <c r="H98" s="28"/>
      <c r="I98" s="29" t="s">
        <v>35</v>
      </c>
      <c r="J98" s="29" t="s">
        <v>55</v>
      </c>
      <c r="K98" s="9" t="s">
        <v>218</v>
      </c>
      <c r="L98" s="9" t="s">
        <v>424</v>
      </c>
      <c r="M98" s="29" t="s">
        <v>39</v>
      </c>
      <c r="N98" s="28" t="s">
        <v>40</v>
      </c>
      <c r="O98" s="28" t="s">
        <v>40</v>
      </c>
      <c r="P98" s="19"/>
      <c r="Q98" s="20"/>
      <c r="R98" s="22"/>
      <c r="S98" s="22"/>
      <c r="T98" s="22"/>
      <c r="U98" s="22"/>
      <c r="V98" s="22"/>
      <c r="W98" s="22"/>
      <c r="X98" s="23"/>
      <c r="Y98" s="10" t="s">
        <v>42</v>
      </c>
      <c r="Z98" s="16" t="s">
        <v>425</v>
      </c>
      <c r="AA98" s="12" t="str">
        <f t="shared" si="1"/>
        <v>M2-NyO-9a-E-1</v>
      </c>
      <c r="AB98" s="10" t="s">
        <v>44</v>
      </c>
      <c r="AC98" s="20"/>
      <c r="AD98" s="10" t="s">
        <v>45</v>
      </c>
      <c r="AE98" s="10" t="s">
        <v>46</v>
      </c>
    </row>
    <row r="99" ht="75.0" customHeight="1">
      <c r="A99" s="6" t="s">
        <v>416</v>
      </c>
      <c r="B99" s="6" t="s">
        <v>417</v>
      </c>
      <c r="C99" s="6" t="s">
        <v>52</v>
      </c>
      <c r="D99" s="7" t="s">
        <v>33</v>
      </c>
      <c r="E99" s="6"/>
      <c r="F99" s="9" t="s">
        <v>216</v>
      </c>
      <c r="G99" s="28" t="s">
        <v>426</v>
      </c>
      <c r="H99" s="28"/>
      <c r="I99" s="29" t="s">
        <v>35</v>
      </c>
      <c r="J99" s="29" t="s">
        <v>55</v>
      </c>
      <c r="K99" s="9" t="s">
        <v>222</v>
      </c>
      <c r="L99" s="9" t="s">
        <v>427</v>
      </c>
      <c r="M99" s="29" t="s">
        <v>39</v>
      </c>
      <c r="N99" s="28" t="s">
        <v>40</v>
      </c>
      <c r="O99" s="28" t="s">
        <v>40</v>
      </c>
      <c r="P99" s="19"/>
      <c r="Q99" s="20"/>
      <c r="R99" s="22"/>
      <c r="S99" s="22"/>
      <c r="T99" s="22"/>
      <c r="U99" s="22"/>
      <c r="V99" s="22"/>
      <c r="W99" s="22"/>
      <c r="X99" s="23"/>
      <c r="Y99" s="10" t="s">
        <v>42</v>
      </c>
      <c r="Z99" s="16" t="s">
        <v>428</v>
      </c>
      <c r="AA99" s="12" t="str">
        <f t="shared" si="1"/>
        <v>M2-NyO-9a-E-2</v>
      </c>
      <c r="AB99" s="10" t="s">
        <v>44</v>
      </c>
      <c r="AC99" s="20"/>
      <c r="AD99" s="10" t="s">
        <v>45</v>
      </c>
      <c r="AE99" s="10" t="s">
        <v>46</v>
      </c>
    </row>
    <row r="100" ht="75.0" customHeight="1">
      <c r="A100" s="6" t="s">
        <v>416</v>
      </c>
      <c r="B100" s="6" t="s">
        <v>417</v>
      </c>
      <c r="C100" s="6" t="s">
        <v>52</v>
      </c>
      <c r="D100" s="7" t="s">
        <v>33</v>
      </c>
      <c r="E100" s="6"/>
      <c r="F100" s="9" t="s">
        <v>216</v>
      </c>
      <c r="G100" s="28" t="s">
        <v>429</v>
      </c>
      <c r="H100" s="28"/>
      <c r="I100" s="29" t="s">
        <v>35</v>
      </c>
      <c r="J100" s="29" t="s">
        <v>55</v>
      </c>
      <c r="K100" s="9" t="s">
        <v>218</v>
      </c>
      <c r="L100" s="9" t="s">
        <v>430</v>
      </c>
      <c r="M100" s="29" t="s">
        <v>39</v>
      </c>
      <c r="N100" s="28" t="s">
        <v>40</v>
      </c>
      <c r="O100" s="28" t="s">
        <v>40</v>
      </c>
      <c r="P100" s="19"/>
      <c r="Q100" s="20"/>
      <c r="R100" s="22"/>
      <c r="S100" s="22"/>
      <c r="T100" s="22"/>
      <c r="U100" s="22"/>
      <c r="V100" s="22"/>
      <c r="W100" s="22"/>
      <c r="X100" s="23"/>
      <c r="Y100" s="10" t="s">
        <v>42</v>
      </c>
      <c r="Z100" s="16" t="s">
        <v>431</v>
      </c>
      <c r="AA100" s="12" t="str">
        <f t="shared" si="1"/>
        <v>M2-NyO-9a-E-3</v>
      </c>
      <c r="AB100" s="10" t="s">
        <v>44</v>
      </c>
      <c r="AC100" s="20"/>
      <c r="AD100" s="10" t="s">
        <v>45</v>
      </c>
      <c r="AE100" s="10" t="s">
        <v>46</v>
      </c>
    </row>
    <row r="101" ht="75.0" customHeight="1">
      <c r="A101" s="6" t="s">
        <v>416</v>
      </c>
      <c r="B101" s="6" t="s">
        <v>417</v>
      </c>
      <c r="C101" s="6" t="s">
        <v>52</v>
      </c>
      <c r="D101" s="7" t="s">
        <v>33</v>
      </c>
      <c r="E101" s="6"/>
      <c r="F101" s="9" t="s">
        <v>216</v>
      </c>
      <c r="G101" s="28" t="s">
        <v>228</v>
      </c>
      <c r="H101" s="28"/>
      <c r="I101" s="29" t="s">
        <v>35</v>
      </c>
      <c r="J101" s="29" t="s">
        <v>55</v>
      </c>
      <c r="K101" s="9" t="s">
        <v>229</v>
      </c>
      <c r="L101" s="9" t="s">
        <v>432</v>
      </c>
      <c r="M101" s="29" t="s">
        <v>39</v>
      </c>
      <c r="N101" s="28" t="s">
        <v>40</v>
      </c>
      <c r="O101" s="28" t="s">
        <v>40</v>
      </c>
      <c r="P101" s="19"/>
      <c r="Q101" s="20"/>
      <c r="R101" s="22"/>
      <c r="S101" s="22"/>
      <c r="T101" s="22"/>
      <c r="U101" s="22"/>
      <c r="V101" s="22"/>
      <c r="W101" s="22"/>
      <c r="X101" s="23"/>
      <c r="Y101" s="10" t="s">
        <v>42</v>
      </c>
      <c r="Z101" s="16" t="s">
        <v>433</v>
      </c>
      <c r="AA101" s="12" t="str">
        <f t="shared" si="1"/>
        <v>M2-NyO-9a-E-4</v>
      </c>
      <c r="AB101" s="10" t="s">
        <v>44</v>
      </c>
      <c r="AC101" s="20"/>
      <c r="AD101" s="10" t="s">
        <v>45</v>
      </c>
      <c r="AE101" s="10" t="s">
        <v>46</v>
      </c>
    </row>
    <row r="102" ht="75.0" customHeight="1">
      <c r="A102" s="6" t="s">
        <v>434</v>
      </c>
      <c r="B102" s="6" t="s">
        <v>435</v>
      </c>
      <c r="C102" s="6" t="s">
        <v>32</v>
      </c>
      <c r="D102" s="7" t="s">
        <v>33</v>
      </c>
      <c r="E102" s="6"/>
      <c r="F102" s="28" t="s">
        <v>64</v>
      </c>
      <c r="G102" s="30" t="s">
        <v>436</v>
      </c>
      <c r="H102" s="28"/>
      <c r="I102" s="29" t="s">
        <v>35</v>
      </c>
      <c r="J102" s="29" t="s">
        <v>66</v>
      </c>
      <c r="K102" s="28" t="s">
        <v>437</v>
      </c>
      <c r="L102" s="28" t="s">
        <v>438</v>
      </c>
      <c r="M102" s="29" t="s">
        <v>39</v>
      </c>
      <c r="N102" s="28" t="s">
        <v>40</v>
      </c>
      <c r="O102" s="28" t="s">
        <v>40</v>
      </c>
      <c r="P102" s="22"/>
      <c r="Q102" s="20"/>
      <c r="R102" s="22"/>
      <c r="S102" s="22"/>
      <c r="T102" s="22"/>
      <c r="U102" s="22"/>
      <c r="V102" s="22"/>
      <c r="W102" s="22"/>
      <c r="X102" s="23"/>
      <c r="Y102" s="10" t="s">
        <v>42</v>
      </c>
      <c r="Z102" s="14" t="s">
        <v>439</v>
      </c>
      <c r="AA102" s="12" t="str">
        <f t="shared" si="1"/>
        <v>M2-NyO-9b-I-1</v>
      </c>
      <c r="AB102" s="10" t="s">
        <v>44</v>
      </c>
      <c r="AC102" s="20"/>
      <c r="AD102" s="10" t="s">
        <v>45</v>
      </c>
      <c r="AE102" s="10" t="s">
        <v>46</v>
      </c>
    </row>
    <row r="103" ht="75.0" customHeight="1">
      <c r="A103" s="6" t="s">
        <v>434</v>
      </c>
      <c r="B103" s="6" t="s">
        <v>435</v>
      </c>
      <c r="C103" s="6" t="s">
        <v>32</v>
      </c>
      <c r="D103" s="7" t="s">
        <v>33</v>
      </c>
      <c r="E103" s="6"/>
      <c r="F103" s="28" t="s">
        <v>440</v>
      </c>
      <c r="G103" s="28" t="s">
        <v>441</v>
      </c>
      <c r="H103" s="28"/>
      <c r="I103" s="28"/>
      <c r="J103" s="29" t="s">
        <v>73</v>
      </c>
      <c r="K103" s="28" t="s">
        <v>437</v>
      </c>
      <c r="L103" s="28" t="s">
        <v>442</v>
      </c>
      <c r="M103" s="28" t="s">
        <v>39</v>
      </c>
      <c r="N103" s="28" t="s">
        <v>40</v>
      </c>
      <c r="O103" s="28" t="s">
        <v>40</v>
      </c>
      <c r="P103" s="22"/>
      <c r="Q103" s="20"/>
      <c r="R103" s="22"/>
      <c r="S103" s="22"/>
      <c r="T103" s="22"/>
      <c r="U103" s="22"/>
      <c r="V103" s="22"/>
      <c r="W103" s="22"/>
      <c r="X103" s="23"/>
      <c r="Y103" s="10" t="s">
        <v>42</v>
      </c>
      <c r="Z103" s="14" t="s">
        <v>443</v>
      </c>
      <c r="AA103" s="12" t="str">
        <f t="shared" si="1"/>
        <v>M2-NyO-9b-I-2</v>
      </c>
      <c r="AB103" s="10" t="s">
        <v>44</v>
      </c>
      <c r="AC103" s="20"/>
      <c r="AD103" s="10" t="s">
        <v>45</v>
      </c>
      <c r="AE103" s="10" t="s">
        <v>46</v>
      </c>
    </row>
    <row r="104" ht="75.0" customHeight="1">
      <c r="A104" s="6" t="s">
        <v>434</v>
      </c>
      <c r="B104" s="6" t="s">
        <v>435</v>
      </c>
      <c r="C104" s="6" t="s">
        <v>52</v>
      </c>
      <c r="D104" s="7" t="s">
        <v>33</v>
      </c>
      <c r="E104" s="6"/>
      <c r="F104" s="28" t="s">
        <v>290</v>
      </c>
      <c r="G104" s="28" t="s">
        <v>107</v>
      </c>
      <c r="H104" s="28"/>
      <c r="I104" s="28"/>
      <c r="J104" s="29" t="s">
        <v>76</v>
      </c>
      <c r="K104" s="28" t="s">
        <v>444</v>
      </c>
      <c r="L104" s="28" t="s">
        <v>343</v>
      </c>
      <c r="M104" s="29" t="s">
        <v>39</v>
      </c>
      <c r="N104" s="28" t="s">
        <v>40</v>
      </c>
      <c r="O104" s="28" t="s">
        <v>40</v>
      </c>
      <c r="P104" s="22"/>
      <c r="Q104" s="20"/>
      <c r="R104" s="22"/>
      <c r="S104" s="22"/>
      <c r="T104" s="22"/>
      <c r="U104" s="22"/>
      <c r="V104" s="22"/>
      <c r="W104" s="22"/>
      <c r="X104" s="23"/>
      <c r="Y104" s="10" t="s">
        <v>42</v>
      </c>
      <c r="Z104" s="14" t="s">
        <v>445</v>
      </c>
      <c r="AA104" s="12" t="str">
        <f t="shared" si="1"/>
        <v>M2-NyO-9b-E-1</v>
      </c>
      <c r="AB104" s="10" t="s">
        <v>44</v>
      </c>
      <c r="AC104" s="20"/>
      <c r="AD104" s="10" t="s">
        <v>45</v>
      </c>
      <c r="AE104" s="10" t="s">
        <v>46</v>
      </c>
    </row>
    <row r="105" ht="75.0" customHeight="1">
      <c r="A105" s="6" t="s">
        <v>446</v>
      </c>
      <c r="B105" s="6" t="s">
        <v>447</v>
      </c>
      <c r="C105" s="6" t="s">
        <v>32</v>
      </c>
      <c r="D105" s="7" t="s">
        <v>33</v>
      </c>
      <c r="E105" s="6"/>
      <c r="F105" s="30" t="s">
        <v>448</v>
      </c>
      <c r="G105" s="28"/>
      <c r="H105" s="28"/>
      <c r="I105" s="28"/>
      <c r="J105" s="36" t="s">
        <v>449</v>
      </c>
      <c r="K105" s="28" t="s">
        <v>450</v>
      </c>
      <c r="L105" s="30" t="s">
        <v>451</v>
      </c>
      <c r="M105" s="28" t="s">
        <v>39</v>
      </c>
      <c r="N105" s="28" t="s">
        <v>134</v>
      </c>
      <c r="O105" s="28" t="s">
        <v>134</v>
      </c>
      <c r="P105" s="21"/>
      <c r="Q105" s="20"/>
      <c r="R105" s="19"/>
      <c r="S105" s="19"/>
      <c r="T105" s="22"/>
      <c r="U105" s="19"/>
      <c r="V105" s="19"/>
      <c r="W105" s="22"/>
      <c r="X105" s="20"/>
      <c r="Y105" s="10" t="s">
        <v>42</v>
      </c>
      <c r="Z105" s="14" t="s">
        <v>452</v>
      </c>
      <c r="AA105" s="12" t="str">
        <f t="shared" si="1"/>
        <v>M2-NyO-9c-I-1</v>
      </c>
      <c r="AB105" s="10" t="s">
        <v>44</v>
      </c>
      <c r="AC105" s="20"/>
      <c r="AD105" s="10" t="s">
        <v>45</v>
      </c>
      <c r="AE105" s="10" t="s">
        <v>46</v>
      </c>
    </row>
    <row r="106" ht="75.0" customHeight="1">
      <c r="A106" s="6" t="s">
        <v>446</v>
      </c>
      <c r="B106" s="6" t="s">
        <v>453</v>
      </c>
      <c r="C106" s="6" t="s">
        <v>32</v>
      </c>
      <c r="D106" s="7" t="s">
        <v>33</v>
      </c>
      <c r="E106" s="6"/>
      <c r="F106" s="28" t="s">
        <v>454</v>
      </c>
      <c r="G106" s="28"/>
      <c r="H106" s="28"/>
      <c r="I106" s="28"/>
      <c r="J106" s="36" t="s">
        <v>36</v>
      </c>
      <c r="K106" s="28" t="s">
        <v>455</v>
      </c>
      <c r="L106" s="28" t="s">
        <v>456</v>
      </c>
      <c r="M106" s="28" t="s">
        <v>39</v>
      </c>
      <c r="N106" s="28" t="s">
        <v>134</v>
      </c>
      <c r="O106" s="28" t="s">
        <v>134</v>
      </c>
      <c r="P106" s="21"/>
      <c r="Q106" s="20"/>
      <c r="R106" s="19"/>
      <c r="S106" s="19"/>
      <c r="T106" s="22"/>
      <c r="U106" s="19"/>
      <c r="V106" s="19"/>
      <c r="W106" s="22"/>
      <c r="X106" s="20"/>
      <c r="Y106" s="10" t="s">
        <v>42</v>
      </c>
      <c r="Z106" s="14" t="s">
        <v>457</v>
      </c>
      <c r="AA106" s="12" t="str">
        <f t="shared" si="1"/>
        <v>M2-NyO-9c-I-2</v>
      </c>
      <c r="AB106" s="10" t="s">
        <v>44</v>
      </c>
      <c r="AC106" s="20"/>
      <c r="AD106" s="10" t="s">
        <v>45</v>
      </c>
      <c r="AE106" s="10" t="s">
        <v>46</v>
      </c>
    </row>
    <row r="107" ht="75.0" customHeight="1">
      <c r="A107" s="6" t="s">
        <v>446</v>
      </c>
      <c r="B107" s="6" t="s">
        <v>447</v>
      </c>
      <c r="C107" s="6" t="s">
        <v>52</v>
      </c>
      <c r="D107" s="7" t="s">
        <v>33</v>
      </c>
      <c r="E107" s="6"/>
      <c r="F107" s="30" t="s">
        <v>458</v>
      </c>
      <c r="G107" s="28" t="s">
        <v>459</v>
      </c>
      <c r="H107" s="28"/>
      <c r="I107" s="28"/>
      <c r="J107" s="29" t="s">
        <v>66</v>
      </c>
      <c r="K107" s="28" t="s">
        <v>450</v>
      </c>
      <c r="L107" s="28" t="s">
        <v>460</v>
      </c>
      <c r="M107" s="28" t="s">
        <v>39</v>
      </c>
      <c r="N107" s="28" t="s">
        <v>134</v>
      </c>
      <c r="O107" s="28" t="s">
        <v>134</v>
      </c>
      <c r="P107" s="21"/>
      <c r="Q107" s="20"/>
      <c r="R107" s="19"/>
      <c r="S107" s="19"/>
      <c r="T107" s="22"/>
      <c r="U107" s="19"/>
      <c r="V107" s="19"/>
      <c r="W107" s="19"/>
      <c r="X107" s="20"/>
      <c r="Y107" s="10" t="s">
        <v>42</v>
      </c>
      <c r="Z107" s="14" t="s">
        <v>461</v>
      </c>
      <c r="AA107" s="12" t="str">
        <f t="shared" si="1"/>
        <v>M2-NyO-9c-E-1</v>
      </c>
      <c r="AB107" s="10" t="s">
        <v>44</v>
      </c>
      <c r="AC107" s="20"/>
      <c r="AD107" s="10" t="s">
        <v>45</v>
      </c>
      <c r="AE107" s="10" t="s">
        <v>46</v>
      </c>
    </row>
    <row r="108" ht="75.0" customHeight="1">
      <c r="A108" s="6" t="s">
        <v>446</v>
      </c>
      <c r="B108" s="6" t="s">
        <v>453</v>
      </c>
      <c r="C108" s="6" t="s">
        <v>52</v>
      </c>
      <c r="D108" s="7" t="s">
        <v>33</v>
      </c>
      <c r="E108" s="6"/>
      <c r="F108" s="30" t="s">
        <v>458</v>
      </c>
      <c r="G108" s="28" t="s">
        <v>137</v>
      </c>
      <c r="H108" s="28"/>
      <c r="I108" s="28"/>
      <c r="J108" s="29" t="s">
        <v>66</v>
      </c>
      <c r="K108" s="28" t="s">
        <v>462</v>
      </c>
      <c r="L108" s="28" t="s">
        <v>463</v>
      </c>
      <c r="M108" s="28" t="s">
        <v>39</v>
      </c>
      <c r="N108" s="28" t="s">
        <v>134</v>
      </c>
      <c r="O108" s="28" t="s">
        <v>134</v>
      </c>
      <c r="P108" s="21"/>
      <c r="Q108" s="20"/>
      <c r="R108" s="19"/>
      <c r="S108" s="19"/>
      <c r="T108" s="22"/>
      <c r="U108" s="19"/>
      <c r="V108" s="19"/>
      <c r="W108" s="19"/>
      <c r="X108" s="20"/>
      <c r="Y108" s="10" t="s">
        <v>42</v>
      </c>
      <c r="Z108" s="14" t="s">
        <v>464</v>
      </c>
      <c r="AA108" s="12" t="str">
        <f t="shared" si="1"/>
        <v>M2-NyO-9c-E-2</v>
      </c>
      <c r="AB108" s="10" t="s">
        <v>44</v>
      </c>
      <c r="AC108" s="20"/>
      <c r="AD108" s="10" t="s">
        <v>45</v>
      </c>
      <c r="AE108" s="10" t="s">
        <v>46</v>
      </c>
    </row>
    <row r="109" ht="75.0" customHeight="1">
      <c r="A109" s="6" t="s">
        <v>465</v>
      </c>
      <c r="B109" s="6" t="s">
        <v>466</v>
      </c>
      <c r="C109" s="6" t="s">
        <v>32</v>
      </c>
      <c r="D109" s="7" t="s">
        <v>33</v>
      </c>
      <c r="E109" s="6"/>
      <c r="F109" s="8" t="s">
        <v>467</v>
      </c>
      <c r="G109" s="9"/>
      <c r="H109" s="9"/>
      <c r="I109" s="9"/>
      <c r="J109" s="6" t="s">
        <v>36</v>
      </c>
      <c r="K109" s="9" t="s">
        <v>468</v>
      </c>
      <c r="L109" s="9" t="s">
        <v>469</v>
      </c>
      <c r="M109" s="9" t="s">
        <v>39</v>
      </c>
      <c r="N109" s="9" t="s">
        <v>84</v>
      </c>
      <c r="O109" s="9" t="s">
        <v>85</v>
      </c>
      <c r="P109" s="22"/>
      <c r="Q109" s="20"/>
      <c r="R109" s="22"/>
      <c r="S109" s="22"/>
      <c r="T109" s="22"/>
      <c r="U109" s="22"/>
      <c r="V109" s="22"/>
      <c r="W109" s="22"/>
      <c r="X109" s="23"/>
      <c r="Y109" s="10" t="s">
        <v>42</v>
      </c>
      <c r="Z109" s="14" t="s">
        <v>470</v>
      </c>
      <c r="AA109" s="12" t="str">
        <f t="shared" si="1"/>
        <v>M2-NyO-9d-I-1</v>
      </c>
      <c r="AB109" s="10" t="s">
        <v>44</v>
      </c>
      <c r="AC109" s="20"/>
      <c r="AD109" s="10" t="s">
        <v>45</v>
      </c>
      <c r="AE109" s="10" t="s">
        <v>46</v>
      </c>
    </row>
    <row r="110" ht="75.0" customHeight="1">
      <c r="A110" s="6" t="s">
        <v>465</v>
      </c>
      <c r="B110" s="6" t="s">
        <v>466</v>
      </c>
      <c r="C110" s="6" t="s">
        <v>52</v>
      </c>
      <c r="D110" s="7" t="s">
        <v>33</v>
      </c>
      <c r="E110" s="6"/>
      <c r="F110" s="9" t="s">
        <v>471</v>
      </c>
      <c r="G110" s="9" t="s">
        <v>261</v>
      </c>
      <c r="H110" s="9"/>
      <c r="I110" s="9"/>
      <c r="J110" s="6" t="s">
        <v>76</v>
      </c>
      <c r="K110" s="9" t="s">
        <v>89</v>
      </c>
      <c r="L110" s="9" t="s">
        <v>472</v>
      </c>
      <c r="M110" s="6" t="s">
        <v>39</v>
      </c>
      <c r="N110" s="9" t="s">
        <v>84</v>
      </c>
      <c r="O110" s="9" t="s">
        <v>85</v>
      </c>
      <c r="P110" s="22"/>
      <c r="Q110" s="20"/>
      <c r="R110" s="22"/>
      <c r="S110" s="22"/>
      <c r="T110" s="22"/>
      <c r="U110" s="22"/>
      <c r="V110" s="22"/>
      <c r="W110" s="22"/>
      <c r="X110" s="23"/>
      <c r="Y110" s="10" t="s">
        <v>42</v>
      </c>
      <c r="Z110" s="14" t="s">
        <v>473</v>
      </c>
      <c r="AA110" s="12" t="str">
        <f t="shared" si="1"/>
        <v>M2-NyO-9d-E-1</v>
      </c>
      <c r="AB110" s="10" t="s">
        <v>44</v>
      </c>
      <c r="AC110" s="20"/>
      <c r="AD110" s="10" t="s">
        <v>45</v>
      </c>
      <c r="AE110" s="10" t="s">
        <v>46</v>
      </c>
    </row>
    <row r="111" ht="75.0" customHeight="1">
      <c r="A111" s="6" t="s">
        <v>474</v>
      </c>
      <c r="B111" s="6" t="s">
        <v>475</v>
      </c>
      <c r="C111" s="6" t="s">
        <v>32</v>
      </c>
      <c r="D111" s="7" t="s">
        <v>33</v>
      </c>
      <c r="E111" s="6"/>
      <c r="F111" s="28" t="s">
        <v>476</v>
      </c>
      <c r="G111" s="30" t="s">
        <v>477</v>
      </c>
      <c r="H111" s="28"/>
      <c r="I111" s="29" t="s">
        <v>35</v>
      </c>
      <c r="J111" s="29" t="s">
        <v>73</v>
      </c>
      <c r="K111" s="28" t="s">
        <v>478</v>
      </c>
      <c r="L111" s="28" t="s">
        <v>479</v>
      </c>
      <c r="M111" s="29" t="s">
        <v>39</v>
      </c>
      <c r="N111" s="28" t="s">
        <v>40</v>
      </c>
      <c r="O111" s="28" t="s">
        <v>40</v>
      </c>
      <c r="P111" s="22"/>
      <c r="Q111" s="20"/>
      <c r="R111" s="22"/>
      <c r="S111" s="22"/>
      <c r="T111" s="22"/>
      <c r="U111" s="22"/>
      <c r="V111" s="22"/>
      <c r="W111" s="22"/>
      <c r="X111" s="23"/>
      <c r="Y111" s="10" t="s">
        <v>42</v>
      </c>
      <c r="Z111" s="16" t="s">
        <v>480</v>
      </c>
      <c r="AA111" s="12" t="str">
        <f t="shared" si="1"/>
        <v>M2-NyO-10a-I-1</v>
      </c>
      <c r="AB111" s="10" t="s">
        <v>44</v>
      </c>
      <c r="AC111" s="20"/>
      <c r="AD111" s="10" t="s">
        <v>45</v>
      </c>
      <c r="AE111" s="10" t="s">
        <v>46</v>
      </c>
    </row>
    <row r="112" ht="75.0" customHeight="1">
      <c r="A112" s="6" t="s">
        <v>474</v>
      </c>
      <c r="B112" s="6" t="s">
        <v>475</v>
      </c>
      <c r="C112" s="6" t="s">
        <v>32</v>
      </c>
      <c r="D112" s="7" t="s">
        <v>33</v>
      </c>
      <c r="E112" s="6"/>
      <c r="F112" s="30" t="s">
        <v>481</v>
      </c>
      <c r="G112" s="28"/>
      <c r="H112" s="28"/>
      <c r="I112" s="28"/>
      <c r="J112" s="36" t="s">
        <v>482</v>
      </c>
      <c r="K112" s="28" t="s">
        <v>478</v>
      </c>
      <c r="L112" s="30" t="s">
        <v>483</v>
      </c>
      <c r="M112" s="28" t="s">
        <v>39</v>
      </c>
      <c r="N112" s="28" t="s">
        <v>40</v>
      </c>
      <c r="O112" s="28" t="s">
        <v>40</v>
      </c>
      <c r="P112" s="22"/>
      <c r="Q112" s="20"/>
      <c r="R112" s="22"/>
      <c r="S112" s="22"/>
      <c r="T112" s="22"/>
      <c r="U112" s="22"/>
      <c r="V112" s="22"/>
      <c r="W112" s="22"/>
      <c r="X112" s="23"/>
      <c r="Y112" s="10" t="s">
        <v>42</v>
      </c>
      <c r="Z112" s="14" t="s">
        <v>484</v>
      </c>
      <c r="AA112" s="12" t="str">
        <f t="shared" si="1"/>
        <v>M2-NyO-10a-I-2</v>
      </c>
      <c r="AB112" s="10" t="s">
        <v>44</v>
      </c>
      <c r="AC112" s="20"/>
      <c r="AD112" s="10" t="s">
        <v>45</v>
      </c>
      <c r="AE112" s="10" t="s">
        <v>46</v>
      </c>
    </row>
    <row r="113" ht="75.0" customHeight="1">
      <c r="A113" s="6" t="s">
        <v>474</v>
      </c>
      <c r="B113" s="6" t="s">
        <v>475</v>
      </c>
      <c r="C113" s="6" t="s">
        <v>52</v>
      </c>
      <c r="D113" s="7" t="s">
        <v>33</v>
      </c>
      <c r="E113" s="6"/>
      <c r="F113" s="9" t="s">
        <v>216</v>
      </c>
      <c r="G113" s="28" t="s">
        <v>217</v>
      </c>
      <c r="H113" s="28"/>
      <c r="I113" s="29" t="s">
        <v>35</v>
      </c>
      <c r="J113" s="29" t="s">
        <v>55</v>
      </c>
      <c r="K113" s="9" t="s">
        <v>218</v>
      </c>
      <c r="L113" s="9" t="s">
        <v>485</v>
      </c>
      <c r="M113" s="29" t="s">
        <v>39</v>
      </c>
      <c r="N113" s="28" t="s">
        <v>40</v>
      </c>
      <c r="O113" s="28" t="s">
        <v>40</v>
      </c>
      <c r="P113" s="22"/>
      <c r="Q113" s="20"/>
      <c r="R113" s="19"/>
      <c r="S113" s="19"/>
      <c r="T113" s="19"/>
      <c r="U113" s="37"/>
      <c r="V113" s="22"/>
      <c r="W113" s="22"/>
      <c r="X113" s="23"/>
      <c r="Y113" s="10" t="s">
        <v>42</v>
      </c>
      <c r="Z113" s="16" t="s">
        <v>486</v>
      </c>
      <c r="AA113" s="12" t="str">
        <f t="shared" si="1"/>
        <v>M2-NyO-10a-E-1</v>
      </c>
      <c r="AB113" s="10" t="s">
        <v>44</v>
      </c>
      <c r="AC113" s="20"/>
      <c r="AD113" s="10" t="s">
        <v>45</v>
      </c>
      <c r="AE113" s="10" t="s">
        <v>46</v>
      </c>
    </row>
    <row r="114" ht="75.0" customHeight="1">
      <c r="A114" s="6" t="s">
        <v>474</v>
      </c>
      <c r="B114" s="6" t="s">
        <v>475</v>
      </c>
      <c r="C114" s="6" t="s">
        <v>52</v>
      </c>
      <c r="D114" s="7" t="s">
        <v>33</v>
      </c>
      <c r="E114" s="6"/>
      <c r="F114" s="9" t="s">
        <v>216</v>
      </c>
      <c r="G114" s="28" t="s">
        <v>487</v>
      </c>
      <c r="H114" s="28"/>
      <c r="I114" s="29" t="s">
        <v>35</v>
      </c>
      <c r="J114" s="29" t="s">
        <v>55</v>
      </c>
      <c r="K114" s="9" t="s">
        <v>222</v>
      </c>
      <c r="L114" s="9" t="s">
        <v>488</v>
      </c>
      <c r="M114" s="29" t="s">
        <v>39</v>
      </c>
      <c r="N114" s="28" t="s">
        <v>40</v>
      </c>
      <c r="O114" s="28" t="s">
        <v>40</v>
      </c>
      <c r="P114" s="22"/>
      <c r="Q114" s="20"/>
      <c r="R114" s="19"/>
      <c r="S114" s="19"/>
      <c r="T114" s="19"/>
      <c r="U114" s="37"/>
      <c r="V114" s="22"/>
      <c r="W114" s="22"/>
      <c r="X114" s="23"/>
      <c r="Y114" s="10" t="s">
        <v>42</v>
      </c>
      <c r="Z114" s="16" t="s">
        <v>489</v>
      </c>
      <c r="AA114" s="12" t="str">
        <f t="shared" si="1"/>
        <v>M2-NyO-10a-E-2</v>
      </c>
      <c r="AB114" s="10" t="s">
        <v>44</v>
      </c>
      <c r="AC114" s="20"/>
      <c r="AD114" s="10" t="s">
        <v>45</v>
      </c>
      <c r="AE114" s="10" t="s">
        <v>46</v>
      </c>
    </row>
    <row r="115" ht="75.0" customHeight="1">
      <c r="A115" s="6" t="s">
        <v>474</v>
      </c>
      <c r="B115" s="6" t="s">
        <v>475</v>
      </c>
      <c r="C115" s="6" t="s">
        <v>52</v>
      </c>
      <c r="D115" s="7" t="s">
        <v>33</v>
      </c>
      <c r="E115" s="6"/>
      <c r="F115" s="9" t="s">
        <v>216</v>
      </c>
      <c r="G115" s="28" t="s">
        <v>490</v>
      </c>
      <c r="H115" s="28"/>
      <c r="I115" s="29" t="s">
        <v>35</v>
      </c>
      <c r="J115" s="29" t="s">
        <v>55</v>
      </c>
      <c r="K115" s="9" t="s">
        <v>218</v>
      </c>
      <c r="L115" s="9" t="s">
        <v>491</v>
      </c>
      <c r="M115" s="29" t="s">
        <v>39</v>
      </c>
      <c r="N115" s="28" t="s">
        <v>40</v>
      </c>
      <c r="O115" s="28" t="s">
        <v>40</v>
      </c>
      <c r="P115" s="22"/>
      <c r="Q115" s="20"/>
      <c r="R115" s="19"/>
      <c r="S115" s="19"/>
      <c r="T115" s="19"/>
      <c r="U115" s="37"/>
      <c r="V115" s="22"/>
      <c r="W115" s="22"/>
      <c r="X115" s="23"/>
      <c r="Y115" s="10" t="s">
        <v>42</v>
      </c>
      <c r="Z115" s="16" t="s">
        <v>492</v>
      </c>
      <c r="AA115" s="12" t="str">
        <f t="shared" si="1"/>
        <v>M2-NyO-10a-E-3</v>
      </c>
      <c r="AB115" s="10" t="s">
        <v>44</v>
      </c>
      <c r="AC115" s="20"/>
      <c r="AD115" s="10" t="s">
        <v>45</v>
      </c>
      <c r="AE115" s="10" t="s">
        <v>46</v>
      </c>
    </row>
    <row r="116" ht="75.0" customHeight="1">
      <c r="A116" s="6" t="s">
        <v>474</v>
      </c>
      <c r="B116" s="6" t="s">
        <v>475</v>
      </c>
      <c r="C116" s="6" t="s">
        <v>52</v>
      </c>
      <c r="D116" s="7" t="s">
        <v>33</v>
      </c>
      <c r="E116" s="6"/>
      <c r="F116" s="9" t="s">
        <v>216</v>
      </c>
      <c r="G116" s="28" t="s">
        <v>228</v>
      </c>
      <c r="H116" s="28"/>
      <c r="I116" s="29" t="s">
        <v>35</v>
      </c>
      <c r="J116" s="29" t="s">
        <v>55</v>
      </c>
      <c r="K116" s="9" t="s">
        <v>229</v>
      </c>
      <c r="L116" s="9" t="s">
        <v>493</v>
      </c>
      <c r="M116" s="29" t="s">
        <v>39</v>
      </c>
      <c r="N116" s="28" t="s">
        <v>40</v>
      </c>
      <c r="O116" s="28" t="s">
        <v>40</v>
      </c>
      <c r="P116" s="22"/>
      <c r="Q116" s="20"/>
      <c r="R116" s="19"/>
      <c r="S116" s="19"/>
      <c r="T116" s="19"/>
      <c r="U116" s="37"/>
      <c r="V116" s="22"/>
      <c r="W116" s="22"/>
      <c r="X116" s="23"/>
      <c r="Y116" s="10" t="s">
        <v>42</v>
      </c>
      <c r="Z116" s="16" t="s">
        <v>494</v>
      </c>
      <c r="AA116" s="12" t="str">
        <f t="shared" si="1"/>
        <v>M2-NyO-10a-E-4</v>
      </c>
      <c r="AB116" s="10" t="s">
        <v>44</v>
      </c>
      <c r="AC116" s="20"/>
      <c r="AD116" s="10" t="s">
        <v>45</v>
      </c>
      <c r="AE116" s="10" t="s">
        <v>46</v>
      </c>
    </row>
    <row r="117" ht="75.0" customHeight="1">
      <c r="A117" s="6" t="s">
        <v>495</v>
      </c>
      <c r="B117" s="6" t="s">
        <v>496</v>
      </c>
      <c r="C117" s="6" t="s">
        <v>32</v>
      </c>
      <c r="D117" s="7" t="s">
        <v>33</v>
      </c>
      <c r="E117" s="6"/>
      <c r="F117" s="28" t="s">
        <v>497</v>
      </c>
      <c r="G117" s="28"/>
      <c r="H117" s="28"/>
      <c r="I117" s="29" t="s">
        <v>35</v>
      </c>
      <c r="J117" s="29" t="s">
        <v>48</v>
      </c>
      <c r="K117" s="28" t="s">
        <v>498</v>
      </c>
      <c r="L117" s="28" t="s">
        <v>317</v>
      </c>
      <c r="M117" s="29" t="s">
        <v>39</v>
      </c>
      <c r="N117" s="28" t="s">
        <v>40</v>
      </c>
      <c r="O117" s="28" t="s">
        <v>40</v>
      </c>
      <c r="P117" s="22"/>
      <c r="Q117" s="20"/>
      <c r="R117" s="22"/>
      <c r="S117" s="22"/>
      <c r="T117" s="22"/>
      <c r="U117" s="22"/>
      <c r="V117" s="22"/>
      <c r="W117" s="22"/>
      <c r="X117" s="20"/>
      <c r="Y117" s="10" t="s">
        <v>42</v>
      </c>
      <c r="Z117" s="16" t="s">
        <v>499</v>
      </c>
      <c r="AA117" s="12" t="str">
        <f t="shared" si="1"/>
        <v>M2-NyO-10b-I-1</v>
      </c>
      <c r="AB117" s="10" t="s">
        <v>44</v>
      </c>
      <c r="AC117" s="20"/>
      <c r="AD117" s="10" t="s">
        <v>45</v>
      </c>
      <c r="AE117" s="10" t="s">
        <v>46</v>
      </c>
    </row>
    <row r="118" ht="75.0" customHeight="1">
      <c r="A118" s="6" t="s">
        <v>495</v>
      </c>
      <c r="B118" s="6" t="s">
        <v>496</v>
      </c>
      <c r="C118" s="6" t="s">
        <v>32</v>
      </c>
      <c r="D118" s="7" t="s">
        <v>33</v>
      </c>
      <c r="E118" s="6"/>
      <c r="F118" s="28" t="s">
        <v>500</v>
      </c>
      <c r="G118" s="28" t="s">
        <v>501</v>
      </c>
      <c r="H118" s="28"/>
      <c r="I118" s="28"/>
      <c r="J118" s="29" t="s">
        <v>73</v>
      </c>
      <c r="K118" s="28" t="s">
        <v>498</v>
      </c>
      <c r="L118" s="28" t="s">
        <v>502</v>
      </c>
      <c r="M118" s="28" t="s">
        <v>39</v>
      </c>
      <c r="N118" s="28" t="s">
        <v>40</v>
      </c>
      <c r="O118" s="28" t="s">
        <v>40</v>
      </c>
      <c r="P118" s="22"/>
      <c r="Q118" s="20"/>
      <c r="R118" s="22"/>
      <c r="S118" s="22"/>
      <c r="T118" s="22"/>
      <c r="U118" s="22"/>
      <c r="V118" s="22"/>
      <c r="W118" s="22"/>
      <c r="X118" s="20"/>
      <c r="Y118" s="10" t="s">
        <v>42</v>
      </c>
      <c r="Z118" s="14" t="s">
        <v>503</v>
      </c>
      <c r="AA118" s="12" t="str">
        <f t="shared" si="1"/>
        <v>M2-NyO-10b-I-2</v>
      </c>
      <c r="AB118" s="10" t="s">
        <v>44</v>
      </c>
      <c r="AC118" s="20"/>
      <c r="AD118" s="10" t="s">
        <v>45</v>
      </c>
      <c r="AE118" s="10" t="s">
        <v>46</v>
      </c>
    </row>
    <row r="119" ht="75.0" customHeight="1">
      <c r="A119" s="6" t="s">
        <v>495</v>
      </c>
      <c r="B119" s="6" t="s">
        <v>496</v>
      </c>
      <c r="C119" s="6" t="s">
        <v>52</v>
      </c>
      <c r="D119" s="7" t="s">
        <v>33</v>
      </c>
      <c r="E119" s="6"/>
      <c r="F119" s="28" t="s">
        <v>290</v>
      </c>
      <c r="G119" s="28" t="s">
        <v>107</v>
      </c>
      <c r="H119" s="28"/>
      <c r="I119" s="28"/>
      <c r="J119" s="29" t="s">
        <v>76</v>
      </c>
      <c r="K119" s="28" t="s">
        <v>504</v>
      </c>
      <c r="L119" s="28" t="s">
        <v>343</v>
      </c>
      <c r="M119" s="29" t="s">
        <v>39</v>
      </c>
      <c r="N119" s="28" t="s">
        <v>40</v>
      </c>
      <c r="O119" s="28" t="s">
        <v>40</v>
      </c>
      <c r="P119" s="22"/>
      <c r="Q119" s="20"/>
      <c r="R119" s="22"/>
      <c r="S119" s="22"/>
      <c r="T119" s="22"/>
      <c r="U119" s="22"/>
      <c r="V119" s="22"/>
      <c r="W119" s="22"/>
      <c r="X119" s="20"/>
      <c r="Y119" s="10" t="s">
        <v>42</v>
      </c>
      <c r="Z119" s="14" t="s">
        <v>505</v>
      </c>
      <c r="AA119" s="12" t="str">
        <f t="shared" si="1"/>
        <v>M2-NyO-10b-E-1</v>
      </c>
      <c r="AB119" s="10" t="s">
        <v>44</v>
      </c>
      <c r="AC119" s="20"/>
      <c r="AD119" s="10" t="s">
        <v>45</v>
      </c>
      <c r="AE119" s="10" t="s">
        <v>46</v>
      </c>
    </row>
    <row r="120" ht="75.0" customHeight="1">
      <c r="A120" s="6" t="s">
        <v>506</v>
      </c>
      <c r="B120" s="6" t="s">
        <v>507</v>
      </c>
      <c r="C120" s="6" t="s">
        <v>32</v>
      </c>
      <c r="D120" s="7" t="s">
        <v>33</v>
      </c>
      <c r="E120" s="6"/>
      <c r="F120" s="30" t="s">
        <v>508</v>
      </c>
      <c r="G120" s="28"/>
      <c r="H120" s="28"/>
      <c r="I120" s="28"/>
      <c r="J120" s="36" t="s">
        <v>482</v>
      </c>
      <c r="K120" s="28" t="s">
        <v>509</v>
      </c>
      <c r="L120" s="30" t="s">
        <v>510</v>
      </c>
      <c r="M120" s="28" t="s">
        <v>39</v>
      </c>
      <c r="N120" s="28" t="s">
        <v>134</v>
      </c>
      <c r="O120" s="28" t="s">
        <v>134</v>
      </c>
      <c r="P120" s="22"/>
      <c r="Q120" s="20"/>
      <c r="R120" s="22"/>
      <c r="S120" s="22"/>
      <c r="T120" s="22"/>
      <c r="U120" s="22"/>
      <c r="V120" s="22"/>
      <c r="W120" s="22"/>
      <c r="X120" s="23"/>
      <c r="Y120" s="10" t="s">
        <v>42</v>
      </c>
      <c r="Z120" s="14" t="s">
        <v>511</v>
      </c>
      <c r="AA120" s="12" t="str">
        <f t="shared" si="1"/>
        <v>M2-NyO-10c-I-1</v>
      </c>
      <c r="AB120" s="10" t="s">
        <v>44</v>
      </c>
      <c r="AC120" s="20"/>
      <c r="AD120" s="10" t="s">
        <v>45</v>
      </c>
      <c r="AE120" s="10" t="s">
        <v>46</v>
      </c>
    </row>
    <row r="121" ht="75.0" customHeight="1">
      <c r="A121" s="6" t="s">
        <v>506</v>
      </c>
      <c r="B121" s="6" t="s">
        <v>507</v>
      </c>
      <c r="C121" s="6" t="s">
        <v>52</v>
      </c>
      <c r="D121" s="7" t="s">
        <v>33</v>
      </c>
      <c r="E121" s="6"/>
      <c r="F121" s="8" t="s">
        <v>512</v>
      </c>
      <c r="G121" s="9" t="s">
        <v>297</v>
      </c>
      <c r="H121" s="9"/>
      <c r="I121" s="9"/>
      <c r="J121" s="6" t="s">
        <v>66</v>
      </c>
      <c r="K121" s="9" t="s">
        <v>513</v>
      </c>
      <c r="L121" s="9" t="s">
        <v>299</v>
      </c>
      <c r="M121" s="29" t="s">
        <v>39</v>
      </c>
      <c r="N121" s="28" t="s">
        <v>134</v>
      </c>
      <c r="O121" s="35" t="s">
        <v>134</v>
      </c>
      <c r="P121" s="22"/>
      <c r="Q121" s="20"/>
      <c r="R121" s="19"/>
      <c r="S121" s="19"/>
      <c r="T121" s="19"/>
      <c r="U121" s="19"/>
      <c r="V121" s="21"/>
      <c r="W121" s="22"/>
      <c r="X121" s="23"/>
      <c r="Y121" s="10" t="s">
        <v>42</v>
      </c>
      <c r="Z121" s="14" t="s">
        <v>514</v>
      </c>
      <c r="AA121" s="12" t="str">
        <f t="shared" si="1"/>
        <v>M2-NyO-10c-E-1</v>
      </c>
      <c r="AB121" s="10" t="s">
        <v>44</v>
      </c>
      <c r="AC121" s="20"/>
      <c r="AD121" s="10" t="s">
        <v>45</v>
      </c>
      <c r="AE121" s="10" t="s">
        <v>46</v>
      </c>
    </row>
    <row r="122" ht="75.0" customHeight="1">
      <c r="A122" s="6" t="s">
        <v>506</v>
      </c>
      <c r="B122" s="6" t="s">
        <v>515</v>
      </c>
      <c r="C122" s="6" t="s">
        <v>52</v>
      </c>
      <c r="D122" s="7" t="s">
        <v>33</v>
      </c>
      <c r="E122" s="6"/>
      <c r="F122" s="8" t="s">
        <v>512</v>
      </c>
      <c r="G122" s="9" t="s">
        <v>302</v>
      </c>
      <c r="H122" s="9"/>
      <c r="I122" s="9"/>
      <c r="J122" s="6" t="s">
        <v>66</v>
      </c>
      <c r="K122" s="9" t="s">
        <v>513</v>
      </c>
      <c r="L122" s="9" t="s">
        <v>303</v>
      </c>
      <c r="M122" s="29" t="s">
        <v>39</v>
      </c>
      <c r="N122" s="28" t="s">
        <v>134</v>
      </c>
      <c r="O122" s="35" t="s">
        <v>134</v>
      </c>
      <c r="P122" s="22"/>
      <c r="Q122" s="20"/>
      <c r="R122" s="19"/>
      <c r="S122" s="19"/>
      <c r="T122" s="19"/>
      <c r="U122" s="19"/>
      <c r="V122" s="21"/>
      <c r="W122" s="22"/>
      <c r="X122" s="23"/>
      <c r="Y122" s="10" t="s">
        <v>42</v>
      </c>
      <c r="Z122" s="14" t="s">
        <v>516</v>
      </c>
      <c r="AA122" s="12" t="str">
        <f t="shared" si="1"/>
        <v>M2-NyO-10c-E-2</v>
      </c>
      <c r="AB122" s="10" t="s">
        <v>44</v>
      </c>
      <c r="AC122" s="20"/>
      <c r="AD122" s="10" t="s">
        <v>45</v>
      </c>
      <c r="AE122" s="10" t="s">
        <v>46</v>
      </c>
    </row>
    <row r="123" ht="75.0" customHeight="1">
      <c r="A123" s="6" t="s">
        <v>517</v>
      </c>
      <c r="B123" s="6" t="s">
        <v>518</v>
      </c>
      <c r="C123" s="6" t="s">
        <v>32</v>
      </c>
      <c r="D123" s="7" t="s">
        <v>33</v>
      </c>
      <c r="E123" s="6"/>
      <c r="F123" s="8" t="s">
        <v>519</v>
      </c>
      <c r="G123" s="9" t="s">
        <v>261</v>
      </c>
      <c r="H123" s="9"/>
      <c r="I123" s="9"/>
      <c r="J123" s="6" t="s">
        <v>66</v>
      </c>
      <c r="K123" s="9" t="s">
        <v>520</v>
      </c>
      <c r="L123" s="8" t="s">
        <v>521</v>
      </c>
      <c r="M123" s="9" t="s">
        <v>39</v>
      </c>
      <c r="N123" s="9" t="s">
        <v>84</v>
      </c>
      <c r="O123" s="9" t="s">
        <v>85</v>
      </c>
      <c r="P123" s="22"/>
      <c r="Q123" s="20"/>
      <c r="R123" s="22"/>
      <c r="S123" s="22"/>
      <c r="T123" s="22"/>
      <c r="U123" s="22"/>
      <c r="V123" s="22"/>
      <c r="W123" s="22"/>
      <c r="X123" s="20"/>
      <c r="Y123" s="10" t="s">
        <v>42</v>
      </c>
      <c r="Z123" s="14" t="s">
        <v>522</v>
      </c>
      <c r="AA123" s="12" t="str">
        <f t="shared" si="1"/>
        <v>M2-NyO-10d-I-1</v>
      </c>
      <c r="AB123" s="10" t="s">
        <v>44</v>
      </c>
      <c r="AC123" s="20"/>
      <c r="AD123" s="10" t="s">
        <v>45</v>
      </c>
      <c r="AE123" s="10" t="s">
        <v>46</v>
      </c>
    </row>
    <row r="124" ht="75.0" customHeight="1">
      <c r="A124" s="6" t="s">
        <v>517</v>
      </c>
      <c r="B124" s="6" t="s">
        <v>518</v>
      </c>
      <c r="C124" s="6" t="s">
        <v>52</v>
      </c>
      <c r="D124" s="7" t="s">
        <v>33</v>
      </c>
      <c r="E124" s="6"/>
      <c r="F124" s="8" t="s">
        <v>523</v>
      </c>
      <c r="G124" s="9" t="s">
        <v>261</v>
      </c>
      <c r="H124" s="9"/>
      <c r="I124" s="9"/>
      <c r="J124" s="6" t="s">
        <v>76</v>
      </c>
      <c r="K124" s="9" t="s">
        <v>89</v>
      </c>
      <c r="L124" s="9" t="s">
        <v>524</v>
      </c>
      <c r="M124" s="6" t="s">
        <v>39</v>
      </c>
      <c r="N124" s="9" t="s">
        <v>84</v>
      </c>
      <c r="O124" s="9" t="s">
        <v>85</v>
      </c>
      <c r="P124" s="22"/>
      <c r="Q124" s="20"/>
      <c r="R124" s="22"/>
      <c r="S124" s="22"/>
      <c r="T124" s="22"/>
      <c r="U124" s="22"/>
      <c r="V124" s="22"/>
      <c r="W124" s="22"/>
      <c r="X124" s="23"/>
      <c r="Y124" s="10" t="s">
        <v>42</v>
      </c>
      <c r="Z124" s="14" t="s">
        <v>525</v>
      </c>
      <c r="AA124" s="12" t="str">
        <f t="shared" si="1"/>
        <v>M2-NyO-10d-E-1</v>
      </c>
      <c r="AB124" s="10" t="s">
        <v>44</v>
      </c>
      <c r="AC124" s="20"/>
      <c r="AD124" s="10" t="s">
        <v>45</v>
      </c>
      <c r="AE124" s="10" t="s">
        <v>46</v>
      </c>
    </row>
    <row r="125" ht="75.0" customHeight="1">
      <c r="A125" s="6" t="s">
        <v>526</v>
      </c>
      <c r="B125" s="6" t="s">
        <v>527</v>
      </c>
      <c r="C125" s="6" t="s">
        <v>32</v>
      </c>
      <c r="D125" s="7" t="s">
        <v>33</v>
      </c>
      <c r="E125" s="6"/>
      <c r="F125" s="28" t="s">
        <v>528</v>
      </c>
      <c r="G125" s="28" t="s">
        <v>107</v>
      </c>
      <c r="H125" s="35"/>
      <c r="I125" s="33" t="s">
        <v>35</v>
      </c>
      <c r="J125" s="33" t="s">
        <v>66</v>
      </c>
      <c r="K125" s="28" t="s">
        <v>529</v>
      </c>
      <c r="L125" s="9" t="s">
        <v>320</v>
      </c>
      <c r="M125" s="33" t="s">
        <v>39</v>
      </c>
      <c r="N125" s="28" t="s">
        <v>40</v>
      </c>
      <c r="O125" s="28" t="s">
        <v>40</v>
      </c>
      <c r="P125" s="22"/>
      <c r="Q125" s="20"/>
      <c r="R125" s="22"/>
      <c r="S125" s="22"/>
      <c r="T125" s="22"/>
      <c r="U125" s="22"/>
      <c r="V125" s="22"/>
      <c r="W125" s="22"/>
      <c r="X125" s="23"/>
      <c r="Y125" s="10" t="s">
        <v>42</v>
      </c>
      <c r="Z125" s="14" t="s">
        <v>530</v>
      </c>
      <c r="AA125" s="12" t="str">
        <f t="shared" si="1"/>
        <v>M2-NyO-11a-I-1</v>
      </c>
      <c r="AB125" s="10" t="s">
        <v>44</v>
      </c>
      <c r="AC125" s="20"/>
      <c r="AD125" s="10" t="s">
        <v>45</v>
      </c>
      <c r="AE125" s="10" t="s">
        <v>46</v>
      </c>
    </row>
    <row r="126" ht="75.0" customHeight="1">
      <c r="A126" s="6" t="s">
        <v>526</v>
      </c>
      <c r="B126" s="6" t="s">
        <v>527</v>
      </c>
      <c r="C126" s="6" t="s">
        <v>32</v>
      </c>
      <c r="D126" s="7" t="s">
        <v>33</v>
      </c>
      <c r="E126" s="6"/>
      <c r="F126" s="30" t="s">
        <v>481</v>
      </c>
      <c r="G126" s="9"/>
      <c r="H126" s="23"/>
      <c r="I126" s="23"/>
      <c r="J126" s="10" t="s">
        <v>531</v>
      </c>
      <c r="K126" s="28" t="s">
        <v>529</v>
      </c>
      <c r="L126" s="8" t="s">
        <v>483</v>
      </c>
      <c r="M126" s="33" t="s">
        <v>39</v>
      </c>
      <c r="N126" s="28" t="s">
        <v>40</v>
      </c>
      <c r="O126" s="28" t="s">
        <v>40</v>
      </c>
      <c r="P126" s="22"/>
      <c r="Q126" s="20"/>
      <c r="R126" s="22"/>
      <c r="S126" s="22"/>
      <c r="T126" s="22"/>
      <c r="U126" s="22"/>
      <c r="V126" s="22"/>
      <c r="W126" s="22"/>
      <c r="X126" s="23"/>
      <c r="Y126" s="10" t="s">
        <v>42</v>
      </c>
      <c r="Z126" s="14" t="s">
        <v>532</v>
      </c>
      <c r="AA126" s="12" t="str">
        <f t="shared" si="1"/>
        <v>M2-NyO-11a-I-2</v>
      </c>
      <c r="AB126" s="10" t="s">
        <v>44</v>
      </c>
      <c r="AC126" s="20"/>
      <c r="AD126" s="10" t="s">
        <v>45</v>
      </c>
      <c r="AE126" s="10" t="s">
        <v>46</v>
      </c>
    </row>
    <row r="127" ht="75.0" customHeight="1">
      <c r="A127" s="6" t="s">
        <v>526</v>
      </c>
      <c r="B127" s="6" t="s">
        <v>527</v>
      </c>
      <c r="C127" s="6" t="s">
        <v>52</v>
      </c>
      <c r="D127" s="7" t="s">
        <v>33</v>
      </c>
      <c r="E127" s="6"/>
      <c r="F127" s="9" t="s">
        <v>216</v>
      </c>
      <c r="G127" s="28" t="s">
        <v>217</v>
      </c>
      <c r="H127" s="35"/>
      <c r="I127" s="33" t="s">
        <v>35</v>
      </c>
      <c r="J127" s="33" t="s">
        <v>55</v>
      </c>
      <c r="K127" s="9" t="s">
        <v>218</v>
      </c>
      <c r="L127" s="23" t="s">
        <v>533</v>
      </c>
      <c r="M127" s="33" t="s">
        <v>39</v>
      </c>
      <c r="N127" s="28" t="s">
        <v>40</v>
      </c>
      <c r="O127" s="28" t="s">
        <v>40</v>
      </c>
      <c r="P127" s="22"/>
      <c r="Q127" s="20"/>
      <c r="R127" s="22"/>
      <c r="S127" s="22"/>
      <c r="T127" s="22"/>
      <c r="U127" s="22"/>
      <c r="V127" s="22"/>
      <c r="W127" s="22"/>
      <c r="X127" s="23"/>
      <c r="Y127" s="10" t="s">
        <v>42</v>
      </c>
      <c r="Z127" s="16" t="s">
        <v>534</v>
      </c>
      <c r="AA127" s="12" t="str">
        <f t="shared" si="1"/>
        <v>M2-NyO-11a-E-1</v>
      </c>
      <c r="AB127" s="10" t="s">
        <v>44</v>
      </c>
      <c r="AC127" s="20"/>
      <c r="AD127" s="10" t="s">
        <v>45</v>
      </c>
      <c r="AE127" s="10" t="s">
        <v>46</v>
      </c>
    </row>
    <row r="128" ht="75.0" customHeight="1">
      <c r="A128" s="6" t="s">
        <v>526</v>
      </c>
      <c r="B128" s="6" t="s">
        <v>527</v>
      </c>
      <c r="C128" s="6" t="s">
        <v>52</v>
      </c>
      <c r="D128" s="7" t="s">
        <v>33</v>
      </c>
      <c r="E128" s="6"/>
      <c r="F128" s="9" t="s">
        <v>216</v>
      </c>
      <c r="G128" s="28" t="s">
        <v>535</v>
      </c>
      <c r="H128" s="35"/>
      <c r="I128" s="33" t="s">
        <v>35</v>
      </c>
      <c r="J128" s="33" t="s">
        <v>55</v>
      </c>
      <c r="K128" s="9" t="s">
        <v>222</v>
      </c>
      <c r="L128" s="23" t="s">
        <v>536</v>
      </c>
      <c r="M128" s="33" t="s">
        <v>39</v>
      </c>
      <c r="N128" s="28" t="s">
        <v>40</v>
      </c>
      <c r="O128" s="28" t="s">
        <v>40</v>
      </c>
      <c r="P128" s="22"/>
      <c r="Q128" s="20"/>
      <c r="R128" s="22"/>
      <c r="S128" s="22"/>
      <c r="T128" s="22"/>
      <c r="U128" s="22"/>
      <c r="V128" s="22"/>
      <c r="W128" s="22"/>
      <c r="X128" s="23"/>
      <c r="Y128" s="10" t="s">
        <v>42</v>
      </c>
      <c r="Z128" s="16" t="s">
        <v>537</v>
      </c>
      <c r="AA128" s="12" t="str">
        <f t="shared" si="1"/>
        <v>M2-NyO-11a-E-2</v>
      </c>
      <c r="AB128" s="10" t="s">
        <v>44</v>
      </c>
      <c r="AC128" s="20"/>
      <c r="AD128" s="10" t="s">
        <v>45</v>
      </c>
      <c r="AE128" s="10" t="s">
        <v>46</v>
      </c>
    </row>
    <row r="129" ht="75.0" customHeight="1">
      <c r="A129" s="6" t="s">
        <v>526</v>
      </c>
      <c r="B129" s="6" t="s">
        <v>527</v>
      </c>
      <c r="C129" s="6" t="s">
        <v>52</v>
      </c>
      <c r="D129" s="7" t="s">
        <v>33</v>
      </c>
      <c r="E129" s="6"/>
      <c r="F129" s="9" t="s">
        <v>216</v>
      </c>
      <c r="G129" s="28" t="s">
        <v>538</v>
      </c>
      <c r="H129" s="35"/>
      <c r="I129" s="33" t="s">
        <v>35</v>
      </c>
      <c r="J129" s="33" t="s">
        <v>55</v>
      </c>
      <c r="K129" s="9" t="s">
        <v>218</v>
      </c>
      <c r="L129" s="23" t="s">
        <v>539</v>
      </c>
      <c r="M129" s="33" t="s">
        <v>39</v>
      </c>
      <c r="N129" s="28" t="s">
        <v>40</v>
      </c>
      <c r="O129" s="28" t="s">
        <v>40</v>
      </c>
      <c r="P129" s="22"/>
      <c r="Q129" s="20"/>
      <c r="R129" s="22"/>
      <c r="S129" s="22"/>
      <c r="T129" s="22"/>
      <c r="U129" s="22"/>
      <c r="V129" s="22"/>
      <c r="W129" s="22"/>
      <c r="X129" s="23"/>
      <c r="Y129" s="10" t="s">
        <v>42</v>
      </c>
      <c r="Z129" s="16" t="s">
        <v>540</v>
      </c>
      <c r="AA129" s="12" t="str">
        <f t="shared" si="1"/>
        <v>M2-NyO-11a-E-3</v>
      </c>
      <c r="AB129" s="10" t="s">
        <v>44</v>
      </c>
      <c r="AC129" s="20"/>
      <c r="AD129" s="10" t="s">
        <v>45</v>
      </c>
      <c r="AE129" s="10" t="s">
        <v>46</v>
      </c>
    </row>
    <row r="130" ht="75.0" customHeight="1">
      <c r="A130" s="6" t="s">
        <v>526</v>
      </c>
      <c r="B130" s="6" t="s">
        <v>527</v>
      </c>
      <c r="C130" s="6" t="s">
        <v>52</v>
      </c>
      <c r="D130" s="7" t="s">
        <v>33</v>
      </c>
      <c r="E130" s="6"/>
      <c r="F130" s="9" t="s">
        <v>216</v>
      </c>
      <c r="G130" s="28" t="s">
        <v>228</v>
      </c>
      <c r="H130" s="35"/>
      <c r="I130" s="33" t="s">
        <v>35</v>
      </c>
      <c r="J130" s="33" t="s">
        <v>55</v>
      </c>
      <c r="K130" s="9" t="s">
        <v>229</v>
      </c>
      <c r="L130" s="23" t="s">
        <v>541</v>
      </c>
      <c r="M130" s="33" t="s">
        <v>39</v>
      </c>
      <c r="N130" s="28" t="s">
        <v>40</v>
      </c>
      <c r="O130" s="28" t="s">
        <v>40</v>
      </c>
      <c r="P130" s="22"/>
      <c r="Q130" s="20"/>
      <c r="R130" s="22"/>
      <c r="S130" s="22"/>
      <c r="T130" s="22"/>
      <c r="U130" s="22"/>
      <c r="V130" s="22"/>
      <c r="W130" s="22"/>
      <c r="X130" s="23"/>
      <c r="Y130" s="10" t="s">
        <v>42</v>
      </c>
      <c r="Z130" s="16" t="s">
        <v>542</v>
      </c>
      <c r="AA130" s="12" t="str">
        <f t="shared" si="1"/>
        <v>M2-NyO-11a-E-4</v>
      </c>
      <c r="AB130" s="10" t="s">
        <v>44</v>
      </c>
      <c r="AC130" s="20"/>
      <c r="AD130" s="10" t="s">
        <v>45</v>
      </c>
      <c r="AE130" s="10" t="s">
        <v>46</v>
      </c>
    </row>
    <row r="131" ht="75.0" customHeight="1">
      <c r="A131" s="6" t="s">
        <v>543</v>
      </c>
      <c r="B131" s="6" t="s">
        <v>544</v>
      </c>
      <c r="C131" s="6" t="s">
        <v>32</v>
      </c>
      <c r="D131" s="7" t="s">
        <v>33</v>
      </c>
      <c r="E131" s="6"/>
      <c r="F131" s="30" t="s">
        <v>500</v>
      </c>
      <c r="G131" s="28" t="s">
        <v>107</v>
      </c>
      <c r="H131" s="28"/>
      <c r="I131" s="29" t="s">
        <v>35</v>
      </c>
      <c r="J131" s="29" t="s">
        <v>66</v>
      </c>
      <c r="K131" s="28" t="s">
        <v>545</v>
      </c>
      <c r="L131" s="28" t="s">
        <v>438</v>
      </c>
      <c r="M131" s="29" t="s">
        <v>39</v>
      </c>
      <c r="N131" s="28" t="s">
        <v>40</v>
      </c>
      <c r="O131" s="28" t="s">
        <v>40</v>
      </c>
      <c r="P131" s="22"/>
      <c r="Q131" s="20"/>
      <c r="R131" s="21"/>
      <c r="S131" s="21"/>
      <c r="T131" s="21"/>
      <c r="U131" s="21"/>
      <c r="V131" s="19"/>
      <c r="W131" s="19"/>
      <c r="X131" s="20"/>
      <c r="Y131" s="10" t="s">
        <v>42</v>
      </c>
      <c r="Z131" s="14" t="s">
        <v>546</v>
      </c>
      <c r="AA131" s="12" t="str">
        <f t="shared" si="1"/>
        <v>M2-NyO-11b-I-1</v>
      </c>
      <c r="AB131" s="10" t="s">
        <v>44</v>
      </c>
      <c r="AC131" s="20"/>
      <c r="AD131" s="10" t="s">
        <v>45</v>
      </c>
      <c r="AE131" s="10" t="s">
        <v>46</v>
      </c>
    </row>
    <row r="132" ht="75.0" customHeight="1">
      <c r="A132" s="6" t="s">
        <v>543</v>
      </c>
      <c r="B132" s="6" t="s">
        <v>544</v>
      </c>
      <c r="C132" s="6" t="s">
        <v>32</v>
      </c>
      <c r="D132" s="7" t="s">
        <v>33</v>
      </c>
      <c r="E132" s="6"/>
      <c r="F132" s="30" t="s">
        <v>547</v>
      </c>
      <c r="G132" s="28"/>
      <c r="H132" s="28"/>
      <c r="I132" s="28"/>
      <c r="J132" s="29" t="s">
        <v>36</v>
      </c>
      <c r="K132" s="28" t="s">
        <v>545</v>
      </c>
      <c r="L132" s="28" t="s">
        <v>340</v>
      </c>
      <c r="M132" s="28" t="s">
        <v>39</v>
      </c>
      <c r="N132" s="28" t="s">
        <v>40</v>
      </c>
      <c r="O132" s="28" t="s">
        <v>40</v>
      </c>
      <c r="P132" s="22"/>
      <c r="Q132" s="20"/>
      <c r="R132" s="21"/>
      <c r="S132" s="21"/>
      <c r="T132" s="21"/>
      <c r="U132" s="21"/>
      <c r="V132" s="19"/>
      <c r="W132" s="19"/>
      <c r="X132" s="20"/>
      <c r="Y132" s="10" t="s">
        <v>42</v>
      </c>
      <c r="Z132" s="14" t="s">
        <v>548</v>
      </c>
      <c r="AA132" s="12" t="str">
        <f t="shared" si="1"/>
        <v>M2-NyO-11b-I-2</v>
      </c>
      <c r="AB132" s="10" t="s">
        <v>44</v>
      </c>
      <c r="AC132" s="20"/>
      <c r="AD132" s="10" t="s">
        <v>45</v>
      </c>
      <c r="AE132" s="10" t="s">
        <v>46</v>
      </c>
    </row>
    <row r="133" ht="75.0" customHeight="1">
      <c r="A133" s="6" t="s">
        <v>543</v>
      </c>
      <c r="B133" s="6" t="s">
        <v>544</v>
      </c>
      <c r="C133" s="6" t="s">
        <v>52</v>
      </c>
      <c r="D133" s="7" t="s">
        <v>33</v>
      </c>
      <c r="E133" s="6"/>
      <c r="F133" s="28" t="s">
        <v>290</v>
      </c>
      <c r="G133" s="28" t="s">
        <v>107</v>
      </c>
      <c r="H133" s="28"/>
      <c r="I133" s="28"/>
      <c r="J133" s="29" t="s">
        <v>76</v>
      </c>
      <c r="K133" s="28" t="s">
        <v>549</v>
      </c>
      <c r="L133" s="28" t="s">
        <v>343</v>
      </c>
      <c r="M133" s="29" t="s">
        <v>39</v>
      </c>
      <c r="N133" s="28" t="s">
        <v>40</v>
      </c>
      <c r="O133" s="28" t="s">
        <v>40</v>
      </c>
      <c r="P133" s="22"/>
      <c r="Q133" s="20"/>
      <c r="R133" s="22"/>
      <c r="S133" s="22"/>
      <c r="T133" s="22"/>
      <c r="U133" s="22"/>
      <c r="V133" s="22"/>
      <c r="W133" s="22"/>
      <c r="X133" s="20"/>
      <c r="Y133" s="10" t="s">
        <v>42</v>
      </c>
      <c r="Z133" s="14" t="s">
        <v>550</v>
      </c>
      <c r="AA133" s="12" t="str">
        <f t="shared" si="1"/>
        <v>M2-NyO-11b-E-1</v>
      </c>
      <c r="AB133" s="10" t="s">
        <v>44</v>
      </c>
      <c r="AC133" s="20"/>
      <c r="AD133" s="10" t="s">
        <v>45</v>
      </c>
      <c r="AE133" s="10" t="s">
        <v>46</v>
      </c>
    </row>
    <row r="134" ht="75.0" customHeight="1">
      <c r="A134" s="6" t="s">
        <v>551</v>
      </c>
      <c r="B134" s="6" t="s">
        <v>552</v>
      </c>
      <c r="C134" s="6" t="s">
        <v>32</v>
      </c>
      <c r="D134" s="7" t="s">
        <v>33</v>
      </c>
      <c r="E134" s="6"/>
      <c r="F134" s="30" t="s">
        <v>553</v>
      </c>
      <c r="G134" s="28"/>
      <c r="H134" s="28"/>
      <c r="I134" s="28"/>
      <c r="J134" s="36" t="s">
        <v>531</v>
      </c>
      <c r="K134" s="28" t="s">
        <v>529</v>
      </c>
      <c r="L134" s="30" t="s">
        <v>451</v>
      </c>
      <c r="M134" s="28" t="s">
        <v>39</v>
      </c>
      <c r="N134" s="28" t="s">
        <v>134</v>
      </c>
      <c r="O134" s="35" t="s">
        <v>134</v>
      </c>
      <c r="P134" s="22"/>
      <c r="Q134" s="20"/>
      <c r="R134" s="22"/>
      <c r="S134" s="22"/>
      <c r="T134" s="22"/>
      <c r="U134" s="22"/>
      <c r="V134" s="22"/>
      <c r="W134" s="22"/>
      <c r="X134" s="20"/>
      <c r="Y134" s="10" t="s">
        <v>42</v>
      </c>
      <c r="Z134" s="14" t="s">
        <v>554</v>
      </c>
      <c r="AA134" s="12" t="str">
        <f t="shared" si="1"/>
        <v>M2-NyO-11c-I-1</v>
      </c>
      <c r="AB134" s="10" t="s">
        <v>44</v>
      </c>
      <c r="AC134" s="10" t="s">
        <v>555</v>
      </c>
      <c r="AD134" s="10" t="s">
        <v>45</v>
      </c>
      <c r="AE134" s="10" t="s">
        <v>46</v>
      </c>
    </row>
    <row r="135" ht="75.0" customHeight="1">
      <c r="A135" s="6" t="s">
        <v>551</v>
      </c>
      <c r="B135" s="6" t="s">
        <v>552</v>
      </c>
      <c r="C135" s="6" t="s">
        <v>32</v>
      </c>
      <c r="D135" s="7" t="s">
        <v>33</v>
      </c>
      <c r="E135" s="6"/>
      <c r="F135" s="28" t="s">
        <v>556</v>
      </c>
      <c r="G135" s="28" t="s">
        <v>142</v>
      </c>
      <c r="H135" s="28"/>
      <c r="I135" s="28"/>
      <c r="J135" s="29" t="s">
        <v>66</v>
      </c>
      <c r="K135" s="28" t="s">
        <v>557</v>
      </c>
      <c r="L135" s="28" t="s">
        <v>463</v>
      </c>
      <c r="M135" s="28" t="s">
        <v>39</v>
      </c>
      <c r="N135" s="28" t="s">
        <v>134</v>
      </c>
      <c r="O135" s="35" t="s">
        <v>134</v>
      </c>
      <c r="P135" s="22"/>
      <c r="Q135" s="20"/>
      <c r="R135" s="22"/>
      <c r="S135" s="22"/>
      <c r="T135" s="22"/>
      <c r="U135" s="22"/>
      <c r="V135" s="22"/>
      <c r="W135" s="22"/>
      <c r="X135" s="20"/>
      <c r="Y135" s="10" t="s">
        <v>42</v>
      </c>
      <c r="Z135" s="14" t="s">
        <v>558</v>
      </c>
      <c r="AA135" s="12" t="str">
        <f t="shared" si="1"/>
        <v>M2-NyO-11c-I-2</v>
      </c>
      <c r="AB135" s="10" t="s">
        <v>44</v>
      </c>
      <c r="AC135" s="10" t="s">
        <v>555</v>
      </c>
      <c r="AD135" s="10" t="s">
        <v>45</v>
      </c>
      <c r="AE135" s="10" t="s">
        <v>46</v>
      </c>
    </row>
    <row r="136" ht="75.0" customHeight="1">
      <c r="A136" s="6" t="s">
        <v>551</v>
      </c>
      <c r="B136" s="6" t="s">
        <v>552</v>
      </c>
      <c r="C136" s="6" t="s">
        <v>32</v>
      </c>
      <c r="D136" s="7" t="s">
        <v>33</v>
      </c>
      <c r="E136" s="6"/>
      <c r="F136" s="28" t="s">
        <v>559</v>
      </c>
      <c r="G136" s="28" t="s">
        <v>137</v>
      </c>
      <c r="H136" s="28"/>
      <c r="I136" s="28"/>
      <c r="J136" s="29" t="s">
        <v>66</v>
      </c>
      <c r="K136" s="28" t="s">
        <v>557</v>
      </c>
      <c r="L136" s="28" t="s">
        <v>463</v>
      </c>
      <c r="M136" s="28" t="s">
        <v>39</v>
      </c>
      <c r="N136" s="28" t="s">
        <v>134</v>
      </c>
      <c r="O136" s="35" t="s">
        <v>134</v>
      </c>
      <c r="P136" s="22"/>
      <c r="Q136" s="20"/>
      <c r="R136" s="22"/>
      <c r="S136" s="22"/>
      <c r="T136" s="22"/>
      <c r="U136" s="22"/>
      <c r="V136" s="22"/>
      <c r="W136" s="22"/>
      <c r="X136" s="20"/>
      <c r="Y136" s="10" t="s">
        <v>42</v>
      </c>
      <c r="Z136" s="14" t="s">
        <v>560</v>
      </c>
      <c r="AA136" s="12" t="str">
        <f t="shared" si="1"/>
        <v>M2-NyO-11c-I-3</v>
      </c>
      <c r="AB136" s="10" t="s">
        <v>44</v>
      </c>
      <c r="AC136" s="10" t="s">
        <v>555</v>
      </c>
      <c r="AD136" s="10" t="s">
        <v>45</v>
      </c>
      <c r="AE136" s="10" t="s">
        <v>46</v>
      </c>
    </row>
    <row r="137" ht="75.0" customHeight="1">
      <c r="A137" s="6" t="s">
        <v>551</v>
      </c>
      <c r="B137" s="6" t="s">
        <v>552</v>
      </c>
      <c r="C137" s="6" t="s">
        <v>52</v>
      </c>
      <c r="D137" s="7" t="s">
        <v>33</v>
      </c>
      <c r="E137" s="6"/>
      <c r="F137" s="28" t="s">
        <v>561</v>
      </c>
      <c r="G137" s="28" t="s">
        <v>142</v>
      </c>
      <c r="H137" s="28"/>
      <c r="I137" s="28"/>
      <c r="J137" s="29" t="s">
        <v>76</v>
      </c>
      <c r="K137" s="28" t="s">
        <v>557</v>
      </c>
      <c r="L137" s="28" t="s">
        <v>463</v>
      </c>
      <c r="M137" s="28" t="s">
        <v>39</v>
      </c>
      <c r="N137" s="28" t="s">
        <v>134</v>
      </c>
      <c r="O137" s="35" t="s">
        <v>134</v>
      </c>
      <c r="P137" s="22"/>
      <c r="Q137" s="20"/>
      <c r="R137" s="22"/>
      <c r="S137" s="22"/>
      <c r="T137" s="22"/>
      <c r="U137" s="22"/>
      <c r="V137" s="22"/>
      <c r="W137" s="22"/>
      <c r="X137" s="20"/>
      <c r="Y137" s="10" t="s">
        <v>42</v>
      </c>
      <c r="Z137" s="14" t="s">
        <v>562</v>
      </c>
      <c r="AA137" s="12" t="str">
        <f t="shared" si="1"/>
        <v>M2-NyO-11c-E-1</v>
      </c>
      <c r="AB137" s="10" t="s">
        <v>44</v>
      </c>
      <c r="AC137" s="10" t="s">
        <v>555</v>
      </c>
      <c r="AD137" s="10" t="s">
        <v>45</v>
      </c>
      <c r="AE137" s="10" t="s">
        <v>46</v>
      </c>
    </row>
    <row r="138" ht="75.0" customHeight="1">
      <c r="A138" s="6" t="s">
        <v>551</v>
      </c>
      <c r="B138" s="6" t="s">
        <v>552</v>
      </c>
      <c r="C138" s="6" t="s">
        <v>52</v>
      </c>
      <c r="D138" s="7" t="s">
        <v>33</v>
      </c>
      <c r="E138" s="6"/>
      <c r="F138" s="28" t="s">
        <v>563</v>
      </c>
      <c r="G138" s="28" t="s">
        <v>137</v>
      </c>
      <c r="H138" s="28"/>
      <c r="I138" s="28"/>
      <c r="J138" s="29" t="s">
        <v>76</v>
      </c>
      <c r="K138" s="28" t="s">
        <v>557</v>
      </c>
      <c r="L138" s="28" t="s">
        <v>463</v>
      </c>
      <c r="M138" s="28" t="s">
        <v>39</v>
      </c>
      <c r="N138" s="28" t="s">
        <v>134</v>
      </c>
      <c r="O138" s="35" t="s">
        <v>134</v>
      </c>
      <c r="P138" s="22"/>
      <c r="Q138" s="20"/>
      <c r="R138" s="22"/>
      <c r="S138" s="22"/>
      <c r="T138" s="22"/>
      <c r="U138" s="22"/>
      <c r="V138" s="22"/>
      <c r="W138" s="22"/>
      <c r="X138" s="20"/>
      <c r="Y138" s="10" t="s">
        <v>42</v>
      </c>
      <c r="Z138" s="14" t="s">
        <v>564</v>
      </c>
      <c r="AA138" s="12" t="str">
        <f t="shared" si="1"/>
        <v>M2-NyO-11c-E-2</v>
      </c>
      <c r="AB138" s="10" t="s">
        <v>44</v>
      </c>
      <c r="AC138" s="10" t="s">
        <v>555</v>
      </c>
      <c r="AD138" s="10" t="s">
        <v>45</v>
      </c>
      <c r="AE138" s="10" t="s">
        <v>46</v>
      </c>
    </row>
    <row r="139" ht="75.0" customHeight="1">
      <c r="A139" s="6" t="s">
        <v>565</v>
      </c>
      <c r="B139" s="6" t="s">
        <v>566</v>
      </c>
      <c r="C139" s="6" t="s">
        <v>32</v>
      </c>
      <c r="D139" s="7" t="s">
        <v>33</v>
      </c>
      <c r="E139" s="6"/>
      <c r="F139" s="8" t="s">
        <v>567</v>
      </c>
      <c r="G139" s="9"/>
      <c r="H139" s="9"/>
      <c r="I139" s="9"/>
      <c r="J139" s="6" t="s">
        <v>48</v>
      </c>
      <c r="K139" s="9" t="s">
        <v>568</v>
      </c>
      <c r="L139" s="8" t="s">
        <v>569</v>
      </c>
      <c r="M139" s="6" t="s">
        <v>39</v>
      </c>
      <c r="N139" s="9" t="s">
        <v>84</v>
      </c>
      <c r="O139" s="9" t="s">
        <v>85</v>
      </c>
      <c r="P139" s="22"/>
      <c r="Q139" s="20"/>
      <c r="R139" s="19"/>
      <c r="S139" s="19"/>
      <c r="T139" s="22"/>
      <c r="U139" s="19"/>
      <c r="V139" s="19"/>
      <c r="W139" s="22"/>
      <c r="X139" s="20"/>
      <c r="Y139" s="10" t="s">
        <v>42</v>
      </c>
      <c r="Z139" s="14" t="s">
        <v>570</v>
      </c>
      <c r="AA139" s="12" t="str">
        <f t="shared" si="1"/>
        <v>M2-NyO-11d-I-1</v>
      </c>
      <c r="AB139" s="10" t="s">
        <v>44</v>
      </c>
      <c r="AC139" s="20"/>
      <c r="AD139" s="10" t="s">
        <v>45</v>
      </c>
      <c r="AE139" s="10" t="s">
        <v>46</v>
      </c>
    </row>
    <row r="140" ht="75.0" customHeight="1">
      <c r="A140" s="6" t="s">
        <v>565</v>
      </c>
      <c r="B140" s="6" t="s">
        <v>566</v>
      </c>
      <c r="C140" s="6" t="s">
        <v>52</v>
      </c>
      <c r="D140" s="7" t="s">
        <v>33</v>
      </c>
      <c r="E140" s="6"/>
      <c r="F140" s="8" t="s">
        <v>571</v>
      </c>
      <c r="G140" s="9" t="s">
        <v>261</v>
      </c>
      <c r="H140" s="9"/>
      <c r="I140" s="9"/>
      <c r="J140" s="6" t="s">
        <v>76</v>
      </c>
      <c r="K140" s="9" t="s">
        <v>89</v>
      </c>
      <c r="L140" s="9" t="s">
        <v>572</v>
      </c>
      <c r="M140" s="6" t="s">
        <v>39</v>
      </c>
      <c r="N140" s="9" t="s">
        <v>84</v>
      </c>
      <c r="O140" s="9" t="s">
        <v>85</v>
      </c>
      <c r="P140" s="22"/>
      <c r="Q140" s="20"/>
      <c r="R140" s="19"/>
      <c r="S140" s="19"/>
      <c r="T140" s="22"/>
      <c r="U140" s="19"/>
      <c r="V140" s="19"/>
      <c r="W140" s="22"/>
      <c r="X140" s="20"/>
      <c r="Y140" s="10" t="s">
        <v>42</v>
      </c>
      <c r="Z140" s="14" t="s">
        <v>573</v>
      </c>
      <c r="AA140" s="12" t="str">
        <f t="shared" si="1"/>
        <v>M2-NyO-11d-E-1</v>
      </c>
      <c r="AB140" s="10" t="s">
        <v>44</v>
      </c>
      <c r="AC140" s="20"/>
      <c r="AD140" s="10" t="s">
        <v>45</v>
      </c>
      <c r="AE140" s="10" t="s">
        <v>46</v>
      </c>
    </row>
    <row r="141" ht="75.0" customHeight="1">
      <c r="A141" s="6" t="s">
        <v>574</v>
      </c>
      <c r="B141" s="6" t="s">
        <v>575</v>
      </c>
      <c r="C141" s="6" t="s">
        <v>32</v>
      </c>
      <c r="D141" s="7" t="s">
        <v>33</v>
      </c>
      <c r="E141" s="6"/>
      <c r="F141" s="8" t="s">
        <v>576</v>
      </c>
      <c r="G141" s="9"/>
      <c r="H141" s="9"/>
      <c r="I141" s="6" t="s">
        <v>35</v>
      </c>
      <c r="J141" s="6" t="s">
        <v>36</v>
      </c>
      <c r="K141" s="9" t="s">
        <v>577</v>
      </c>
      <c r="L141" s="8" t="s">
        <v>317</v>
      </c>
      <c r="M141" s="29" t="s">
        <v>39</v>
      </c>
      <c r="N141" s="28" t="s">
        <v>40</v>
      </c>
      <c r="O141" s="28" t="s">
        <v>40</v>
      </c>
      <c r="P141" s="22"/>
      <c r="Q141" s="20"/>
      <c r="R141" s="22"/>
      <c r="S141" s="22"/>
      <c r="T141" s="22"/>
      <c r="U141" s="22"/>
      <c r="V141" s="22"/>
      <c r="W141" s="22"/>
      <c r="X141" s="20"/>
      <c r="Y141" s="10" t="s">
        <v>42</v>
      </c>
      <c r="Z141" s="14" t="s">
        <v>578</v>
      </c>
      <c r="AA141" s="12" t="str">
        <f t="shared" si="1"/>
        <v>M2-NyO-12a-I-1</v>
      </c>
      <c r="AB141" s="10" t="s">
        <v>44</v>
      </c>
      <c r="AC141" s="20"/>
      <c r="AD141" s="10" t="s">
        <v>45</v>
      </c>
      <c r="AE141" s="10" t="s">
        <v>46</v>
      </c>
    </row>
    <row r="142" ht="75.0" customHeight="1">
      <c r="A142" s="6" t="s">
        <v>574</v>
      </c>
      <c r="B142" s="6" t="s">
        <v>575</v>
      </c>
      <c r="C142" s="6" t="s">
        <v>32</v>
      </c>
      <c r="D142" s="7" t="s">
        <v>33</v>
      </c>
      <c r="E142" s="6"/>
      <c r="F142" s="8" t="s">
        <v>579</v>
      </c>
      <c r="G142" s="9"/>
      <c r="H142" s="9"/>
      <c r="I142" s="6" t="s">
        <v>35</v>
      </c>
      <c r="J142" s="10" t="s">
        <v>580</v>
      </c>
      <c r="K142" s="9" t="s">
        <v>581</v>
      </c>
      <c r="L142" s="8" t="s">
        <v>582</v>
      </c>
      <c r="M142" s="29" t="s">
        <v>39</v>
      </c>
      <c r="N142" s="28" t="s">
        <v>40</v>
      </c>
      <c r="O142" s="28" t="s">
        <v>40</v>
      </c>
      <c r="P142" s="22"/>
      <c r="Q142" s="20"/>
      <c r="R142" s="22"/>
      <c r="S142" s="22"/>
      <c r="T142" s="22"/>
      <c r="U142" s="22"/>
      <c r="V142" s="22"/>
      <c r="W142" s="22"/>
      <c r="X142" s="20"/>
      <c r="Y142" s="10" t="s">
        <v>42</v>
      </c>
      <c r="Z142" s="16" t="s">
        <v>583</v>
      </c>
      <c r="AA142" s="12" t="str">
        <f t="shared" si="1"/>
        <v>M2-NyO-12a-I-2</v>
      </c>
      <c r="AB142" s="10" t="s">
        <v>44</v>
      </c>
      <c r="AC142" s="20"/>
      <c r="AD142" s="10" t="s">
        <v>45</v>
      </c>
      <c r="AE142" s="10" t="s">
        <v>46</v>
      </c>
    </row>
    <row r="143" ht="75.0" customHeight="1">
      <c r="A143" s="6" t="s">
        <v>574</v>
      </c>
      <c r="B143" s="6" t="s">
        <v>575</v>
      </c>
      <c r="C143" s="6" t="s">
        <v>52</v>
      </c>
      <c r="D143" s="7" t="s">
        <v>33</v>
      </c>
      <c r="E143" s="6"/>
      <c r="F143" s="9" t="s">
        <v>216</v>
      </c>
      <c r="G143" s="28" t="s">
        <v>217</v>
      </c>
      <c r="H143" s="28"/>
      <c r="I143" s="29" t="s">
        <v>35</v>
      </c>
      <c r="J143" s="29" t="s">
        <v>55</v>
      </c>
      <c r="K143" s="9" t="s">
        <v>218</v>
      </c>
      <c r="L143" s="9" t="s">
        <v>584</v>
      </c>
      <c r="M143" s="29" t="s">
        <v>39</v>
      </c>
      <c r="N143" s="28" t="s">
        <v>40</v>
      </c>
      <c r="O143" s="28" t="s">
        <v>40</v>
      </c>
      <c r="P143" s="22"/>
      <c r="Q143" s="20"/>
      <c r="R143" s="22"/>
      <c r="S143" s="22"/>
      <c r="T143" s="22"/>
      <c r="U143" s="22"/>
      <c r="V143" s="22"/>
      <c r="W143" s="22"/>
      <c r="X143" s="20"/>
      <c r="Y143" s="10" t="s">
        <v>42</v>
      </c>
      <c r="Z143" s="16" t="s">
        <v>585</v>
      </c>
      <c r="AA143" s="12" t="str">
        <f t="shared" si="1"/>
        <v>M2-NyO-12a-E-1</v>
      </c>
      <c r="AB143" s="10" t="s">
        <v>44</v>
      </c>
      <c r="AC143" s="20"/>
      <c r="AD143" s="10" t="s">
        <v>45</v>
      </c>
      <c r="AE143" s="10" t="s">
        <v>46</v>
      </c>
    </row>
    <row r="144" ht="75.0" customHeight="1">
      <c r="A144" s="6" t="s">
        <v>574</v>
      </c>
      <c r="B144" s="6" t="s">
        <v>575</v>
      </c>
      <c r="C144" s="6" t="s">
        <v>52</v>
      </c>
      <c r="D144" s="7" t="s">
        <v>33</v>
      </c>
      <c r="E144" s="6"/>
      <c r="F144" s="9" t="s">
        <v>216</v>
      </c>
      <c r="G144" s="28" t="s">
        <v>586</v>
      </c>
      <c r="H144" s="28"/>
      <c r="I144" s="29" t="s">
        <v>35</v>
      </c>
      <c r="J144" s="29" t="s">
        <v>55</v>
      </c>
      <c r="K144" s="9" t="s">
        <v>222</v>
      </c>
      <c r="L144" s="9" t="s">
        <v>587</v>
      </c>
      <c r="M144" s="29" t="s">
        <v>39</v>
      </c>
      <c r="N144" s="28" t="s">
        <v>40</v>
      </c>
      <c r="O144" s="28" t="s">
        <v>40</v>
      </c>
      <c r="P144" s="22"/>
      <c r="Q144" s="20"/>
      <c r="R144" s="22"/>
      <c r="S144" s="22"/>
      <c r="T144" s="22"/>
      <c r="U144" s="22"/>
      <c r="V144" s="22"/>
      <c r="W144" s="22"/>
      <c r="X144" s="20"/>
      <c r="Y144" s="10" t="s">
        <v>42</v>
      </c>
      <c r="Z144" s="16" t="s">
        <v>588</v>
      </c>
      <c r="AA144" s="12" t="str">
        <f t="shared" si="1"/>
        <v>M2-NyO-12a-E-2</v>
      </c>
      <c r="AB144" s="10" t="s">
        <v>44</v>
      </c>
      <c r="AC144" s="20"/>
      <c r="AD144" s="10" t="s">
        <v>45</v>
      </c>
      <c r="AE144" s="10" t="s">
        <v>46</v>
      </c>
    </row>
    <row r="145" ht="75.0" customHeight="1">
      <c r="A145" s="6" t="s">
        <v>574</v>
      </c>
      <c r="B145" s="6" t="s">
        <v>575</v>
      </c>
      <c r="C145" s="6" t="s">
        <v>52</v>
      </c>
      <c r="D145" s="7" t="s">
        <v>33</v>
      </c>
      <c r="E145" s="6"/>
      <c r="F145" s="9" t="s">
        <v>216</v>
      </c>
      <c r="G145" s="28" t="s">
        <v>589</v>
      </c>
      <c r="H145" s="28"/>
      <c r="I145" s="29" t="s">
        <v>35</v>
      </c>
      <c r="J145" s="29" t="s">
        <v>55</v>
      </c>
      <c r="K145" s="9" t="s">
        <v>218</v>
      </c>
      <c r="L145" s="9" t="s">
        <v>590</v>
      </c>
      <c r="M145" s="29" t="s">
        <v>39</v>
      </c>
      <c r="N145" s="28" t="s">
        <v>40</v>
      </c>
      <c r="O145" s="28" t="s">
        <v>40</v>
      </c>
      <c r="P145" s="22"/>
      <c r="Q145" s="20"/>
      <c r="R145" s="22"/>
      <c r="S145" s="22"/>
      <c r="T145" s="22"/>
      <c r="U145" s="22"/>
      <c r="V145" s="22"/>
      <c r="W145" s="22"/>
      <c r="X145" s="20"/>
      <c r="Y145" s="10" t="s">
        <v>42</v>
      </c>
      <c r="Z145" s="16" t="s">
        <v>591</v>
      </c>
      <c r="AA145" s="12" t="str">
        <f t="shared" si="1"/>
        <v>M2-NyO-12a-E-3</v>
      </c>
      <c r="AB145" s="10" t="s">
        <v>44</v>
      </c>
      <c r="AC145" s="20"/>
      <c r="AD145" s="10" t="s">
        <v>45</v>
      </c>
      <c r="AE145" s="10" t="s">
        <v>46</v>
      </c>
    </row>
    <row r="146" ht="75.0" customHeight="1">
      <c r="A146" s="6" t="s">
        <v>574</v>
      </c>
      <c r="B146" s="6" t="s">
        <v>575</v>
      </c>
      <c r="C146" s="6" t="s">
        <v>52</v>
      </c>
      <c r="D146" s="7" t="s">
        <v>33</v>
      </c>
      <c r="E146" s="6"/>
      <c r="F146" s="9" t="s">
        <v>216</v>
      </c>
      <c r="G146" s="28" t="s">
        <v>228</v>
      </c>
      <c r="H146" s="28"/>
      <c r="I146" s="29" t="s">
        <v>35</v>
      </c>
      <c r="J146" s="29" t="s">
        <v>55</v>
      </c>
      <c r="K146" s="9" t="s">
        <v>229</v>
      </c>
      <c r="L146" s="9" t="s">
        <v>592</v>
      </c>
      <c r="M146" s="29" t="s">
        <v>39</v>
      </c>
      <c r="N146" s="28" t="s">
        <v>40</v>
      </c>
      <c r="O146" s="28" t="s">
        <v>40</v>
      </c>
      <c r="P146" s="22"/>
      <c r="Q146" s="20"/>
      <c r="R146" s="22"/>
      <c r="S146" s="22"/>
      <c r="T146" s="22"/>
      <c r="U146" s="22"/>
      <c r="V146" s="22"/>
      <c r="W146" s="22"/>
      <c r="X146" s="20"/>
      <c r="Y146" s="10" t="s">
        <v>42</v>
      </c>
      <c r="Z146" s="16" t="s">
        <v>593</v>
      </c>
      <c r="AA146" s="12" t="str">
        <f t="shared" si="1"/>
        <v>M2-NyO-12a-E-4</v>
      </c>
      <c r="AB146" s="10" t="s">
        <v>44</v>
      </c>
      <c r="AC146" s="20"/>
      <c r="AD146" s="10" t="s">
        <v>45</v>
      </c>
      <c r="AE146" s="10" t="s">
        <v>46</v>
      </c>
    </row>
    <row r="147" ht="75.0" customHeight="1">
      <c r="A147" s="6" t="s">
        <v>594</v>
      </c>
      <c r="B147" s="6" t="s">
        <v>595</v>
      </c>
      <c r="C147" s="6" t="s">
        <v>32</v>
      </c>
      <c r="D147" s="7" t="s">
        <v>33</v>
      </c>
      <c r="E147" s="6"/>
      <c r="F147" s="8" t="s">
        <v>596</v>
      </c>
      <c r="G147" s="9" t="s">
        <v>597</v>
      </c>
      <c r="H147" s="9"/>
      <c r="I147" s="6" t="s">
        <v>35</v>
      </c>
      <c r="J147" s="6" t="s">
        <v>66</v>
      </c>
      <c r="K147" s="9" t="s">
        <v>598</v>
      </c>
      <c r="L147" s="28" t="s">
        <v>599</v>
      </c>
      <c r="M147" s="29" t="s">
        <v>39</v>
      </c>
      <c r="N147" s="28" t="s">
        <v>40</v>
      </c>
      <c r="O147" s="28" t="s">
        <v>40</v>
      </c>
      <c r="P147" s="22"/>
      <c r="Q147" s="20"/>
      <c r="R147" s="22"/>
      <c r="S147" s="22"/>
      <c r="T147" s="22"/>
      <c r="U147" s="22"/>
      <c r="V147" s="22"/>
      <c r="W147" s="22"/>
      <c r="X147" s="20"/>
      <c r="Y147" s="10" t="s">
        <v>42</v>
      </c>
      <c r="Z147" s="14" t="s">
        <v>600</v>
      </c>
      <c r="AA147" s="12" t="str">
        <f t="shared" si="1"/>
        <v>M2-NyO-12b-I-1</v>
      </c>
      <c r="AB147" s="10" t="s">
        <v>44</v>
      </c>
      <c r="AC147" s="20"/>
      <c r="AD147" s="10" t="s">
        <v>45</v>
      </c>
      <c r="AE147" s="10" t="s">
        <v>46</v>
      </c>
    </row>
    <row r="148" ht="75.0" customHeight="1">
      <c r="A148" s="6" t="s">
        <v>594</v>
      </c>
      <c r="B148" s="6" t="s">
        <v>595</v>
      </c>
      <c r="C148" s="6" t="s">
        <v>32</v>
      </c>
      <c r="D148" s="7" t="s">
        <v>33</v>
      </c>
      <c r="E148" s="6"/>
      <c r="F148" s="8" t="s">
        <v>601</v>
      </c>
      <c r="G148" s="9"/>
      <c r="H148" s="9"/>
      <c r="I148" s="6" t="s">
        <v>35</v>
      </c>
      <c r="J148" s="10" t="s">
        <v>531</v>
      </c>
      <c r="K148" s="9" t="s">
        <v>602</v>
      </c>
      <c r="L148" s="30" t="s">
        <v>603</v>
      </c>
      <c r="M148" s="29" t="s">
        <v>39</v>
      </c>
      <c r="N148" s="28" t="s">
        <v>40</v>
      </c>
      <c r="O148" s="28" t="s">
        <v>40</v>
      </c>
      <c r="P148" s="22"/>
      <c r="Q148" s="20"/>
      <c r="R148" s="22"/>
      <c r="S148" s="22"/>
      <c r="T148" s="22"/>
      <c r="U148" s="22"/>
      <c r="V148" s="22"/>
      <c r="W148" s="22"/>
      <c r="X148" s="20"/>
      <c r="Y148" s="10" t="s">
        <v>42</v>
      </c>
      <c r="Z148" s="14" t="s">
        <v>604</v>
      </c>
      <c r="AA148" s="12" t="str">
        <f t="shared" si="1"/>
        <v>M2-NyO-12b-I-2</v>
      </c>
      <c r="AB148" s="10" t="s">
        <v>44</v>
      </c>
      <c r="AC148" s="20"/>
      <c r="AD148" s="10" t="s">
        <v>45</v>
      </c>
      <c r="AE148" s="10" t="s">
        <v>46</v>
      </c>
    </row>
    <row r="149" ht="75.0" customHeight="1">
      <c r="A149" s="6" t="s">
        <v>594</v>
      </c>
      <c r="B149" s="6" t="s">
        <v>595</v>
      </c>
      <c r="C149" s="6" t="s">
        <v>52</v>
      </c>
      <c r="D149" s="7" t="s">
        <v>33</v>
      </c>
      <c r="E149" s="6"/>
      <c r="F149" s="35" t="s">
        <v>290</v>
      </c>
      <c r="G149" s="35" t="s">
        <v>107</v>
      </c>
      <c r="H149" s="35"/>
      <c r="I149" s="35"/>
      <c r="J149" s="33" t="s">
        <v>76</v>
      </c>
      <c r="K149" s="35" t="s">
        <v>605</v>
      </c>
      <c r="L149" s="35" t="s">
        <v>343</v>
      </c>
      <c r="M149" s="29" t="s">
        <v>39</v>
      </c>
      <c r="N149" s="35" t="s">
        <v>40</v>
      </c>
      <c r="O149" s="35" t="s">
        <v>40</v>
      </c>
      <c r="P149" s="23"/>
      <c r="Q149" s="20"/>
      <c r="R149" s="23"/>
      <c r="S149" s="23"/>
      <c r="T149" s="23"/>
      <c r="U149" s="23"/>
      <c r="V149" s="23"/>
      <c r="W149" s="23"/>
      <c r="X149" s="23"/>
      <c r="Y149" s="10" t="s">
        <v>42</v>
      </c>
      <c r="Z149" s="14" t="s">
        <v>606</v>
      </c>
      <c r="AA149" s="12" t="str">
        <f t="shared" si="1"/>
        <v>M2-NyO-12b-E-1</v>
      </c>
      <c r="AB149" s="10" t="s">
        <v>44</v>
      </c>
      <c r="AC149" s="23"/>
      <c r="AD149" s="10" t="s">
        <v>45</v>
      </c>
      <c r="AE149" s="10" t="s">
        <v>46</v>
      </c>
    </row>
    <row r="150" ht="75.0" customHeight="1">
      <c r="A150" s="6" t="s">
        <v>607</v>
      </c>
      <c r="B150" s="6" t="s">
        <v>608</v>
      </c>
      <c r="C150" s="6" t="s">
        <v>32</v>
      </c>
      <c r="D150" s="7" t="s">
        <v>33</v>
      </c>
      <c r="E150" s="6"/>
      <c r="F150" s="30" t="s">
        <v>609</v>
      </c>
      <c r="G150" s="28"/>
      <c r="H150" s="28"/>
      <c r="I150" s="28"/>
      <c r="J150" s="29" t="s">
        <v>36</v>
      </c>
      <c r="K150" s="28" t="s">
        <v>602</v>
      </c>
      <c r="L150" s="28" t="s">
        <v>610</v>
      </c>
      <c r="M150" s="29" t="s">
        <v>39</v>
      </c>
      <c r="N150" s="28" t="s">
        <v>134</v>
      </c>
      <c r="O150" s="28" t="s">
        <v>134</v>
      </c>
      <c r="P150" s="22"/>
      <c r="Q150" s="20"/>
      <c r="R150" s="22"/>
      <c r="S150" s="22"/>
      <c r="T150" s="22"/>
      <c r="U150" s="22"/>
      <c r="V150" s="22"/>
      <c r="W150" s="22"/>
      <c r="X150" s="23"/>
      <c r="Y150" s="10" t="s">
        <v>42</v>
      </c>
      <c r="Z150" s="14" t="s">
        <v>611</v>
      </c>
      <c r="AA150" s="12" t="str">
        <f t="shared" si="1"/>
        <v>M2-NyO-12c-I-1</v>
      </c>
      <c r="AB150" s="10" t="s">
        <v>44</v>
      </c>
      <c r="AC150" s="20"/>
      <c r="AD150" s="10" t="s">
        <v>45</v>
      </c>
      <c r="AE150" s="10" t="s">
        <v>46</v>
      </c>
    </row>
    <row r="151" ht="75.0" customHeight="1">
      <c r="A151" s="6" t="s">
        <v>607</v>
      </c>
      <c r="B151" s="6" t="s">
        <v>608</v>
      </c>
      <c r="C151" s="6" t="s">
        <v>32</v>
      </c>
      <c r="D151" s="7" t="s">
        <v>33</v>
      </c>
      <c r="E151" s="6"/>
      <c r="F151" s="30" t="s">
        <v>612</v>
      </c>
      <c r="G151" s="28"/>
      <c r="H151" s="28"/>
      <c r="I151" s="28"/>
      <c r="J151" s="29" t="s">
        <v>36</v>
      </c>
      <c r="K151" s="28" t="s">
        <v>602</v>
      </c>
      <c r="L151" s="28" t="s">
        <v>610</v>
      </c>
      <c r="M151" s="29" t="s">
        <v>39</v>
      </c>
      <c r="N151" s="28" t="s">
        <v>134</v>
      </c>
      <c r="O151" s="28" t="s">
        <v>134</v>
      </c>
      <c r="P151" s="22"/>
      <c r="Q151" s="20"/>
      <c r="R151" s="22"/>
      <c r="S151" s="22"/>
      <c r="T151" s="22"/>
      <c r="U151" s="22"/>
      <c r="V151" s="22"/>
      <c r="W151" s="22"/>
      <c r="X151" s="23"/>
      <c r="Y151" s="10" t="s">
        <v>42</v>
      </c>
      <c r="Z151" s="14" t="s">
        <v>613</v>
      </c>
      <c r="AA151" s="12" t="str">
        <f t="shared" si="1"/>
        <v>M2-NyO-12c-I-2</v>
      </c>
      <c r="AB151" s="10" t="s">
        <v>44</v>
      </c>
      <c r="AC151" s="20"/>
      <c r="AD151" s="10" t="s">
        <v>45</v>
      </c>
      <c r="AE151" s="10" t="s">
        <v>46</v>
      </c>
    </row>
    <row r="152" ht="75.0" customHeight="1">
      <c r="A152" s="6" t="s">
        <v>607</v>
      </c>
      <c r="B152" s="6" t="s">
        <v>608</v>
      </c>
      <c r="C152" s="6" t="s">
        <v>52</v>
      </c>
      <c r="D152" s="7" t="s">
        <v>33</v>
      </c>
      <c r="E152" s="10"/>
      <c r="F152" s="30" t="s">
        <v>614</v>
      </c>
      <c r="G152" s="28" t="s">
        <v>459</v>
      </c>
      <c r="H152" s="28"/>
      <c r="I152" s="28"/>
      <c r="J152" s="29" t="s">
        <v>76</v>
      </c>
      <c r="K152" s="28" t="s">
        <v>615</v>
      </c>
      <c r="L152" s="28" t="s">
        <v>460</v>
      </c>
      <c r="M152" s="28" t="s">
        <v>39</v>
      </c>
      <c r="N152" s="28" t="s">
        <v>134</v>
      </c>
      <c r="O152" s="28" t="s">
        <v>134</v>
      </c>
      <c r="P152" s="22"/>
      <c r="Q152" s="20"/>
      <c r="R152" s="22"/>
      <c r="S152" s="22"/>
      <c r="T152" s="22"/>
      <c r="U152" s="22"/>
      <c r="V152" s="22"/>
      <c r="W152" s="22"/>
      <c r="X152" s="20"/>
      <c r="Y152" s="10" t="s">
        <v>42</v>
      </c>
      <c r="Z152" s="14" t="s">
        <v>616</v>
      </c>
      <c r="AA152" s="12" t="str">
        <f t="shared" si="1"/>
        <v>M2-NyO-12c-E-1</v>
      </c>
      <c r="AB152" s="10" t="s">
        <v>44</v>
      </c>
      <c r="AC152" s="20"/>
      <c r="AD152" s="10" t="s">
        <v>45</v>
      </c>
      <c r="AE152" s="10" t="s">
        <v>46</v>
      </c>
    </row>
    <row r="153" ht="75.0" customHeight="1">
      <c r="A153" s="6" t="s">
        <v>607</v>
      </c>
      <c r="B153" s="6" t="s">
        <v>617</v>
      </c>
      <c r="C153" s="6" t="s">
        <v>52</v>
      </c>
      <c r="D153" s="7" t="s">
        <v>33</v>
      </c>
      <c r="E153" s="10"/>
      <c r="F153" s="30" t="s">
        <v>614</v>
      </c>
      <c r="G153" s="28" t="s">
        <v>137</v>
      </c>
      <c r="H153" s="28"/>
      <c r="I153" s="28"/>
      <c r="J153" s="29" t="s">
        <v>76</v>
      </c>
      <c r="K153" s="28" t="s">
        <v>615</v>
      </c>
      <c r="L153" s="28" t="s">
        <v>463</v>
      </c>
      <c r="M153" s="28" t="s">
        <v>39</v>
      </c>
      <c r="N153" s="28" t="s">
        <v>134</v>
      </c>
      <c r="O153" s="28" t="s">
        <v>134</v>
      </c>
      <c r="P153" s="22"/>
      <c r="Q153" s="20"/>
      <c r="R153" s="22"/>
      <c r="S153" s="22"/>
      <c r="T153" s="22"/>
      <c r="U153" s="22"/>
      <c r="V153" s="22"/>
      <c r="W153" s="22"/>
      <c r="X153" s="20"/>
      <c r="Y153" s="10" t="s">
        <v>42</v>
      </c>
      <c r="Z153" s="14" t="s">
        <v>618</v>
      </c>
      <c r="AA153" s="12" t="str">
        <f t="shared" si="1"/>
        <v>M2-NyO-12c-E-2</v>
      </c>
      <c r="AB153" s="10" t="s">
        <v>44</v>
      </c>
      <c r="AC153" s="20"/>
      <c r="AD153" s="10" t="s">
        <v>45</v>
      </c>
      <c r="AE153" s="10" t="s">
        <v>46</v>
      </c>
    </row>
    <row r="154" ht="75.0" customHeight="1">
      <c r="A154" s="6" t="s">
        <v>619</v>
      </c>
      <c r="B154" s="6" t="s">
        <v>620</v>
      </c>
      <c r="C154" s="6" t="s">
        <v>32</v>
      </c>
      <c r="D154" s="7" t="s">
        <v>33</v>
      </c>
      <c r="E154" s="6"/>
      <c r="F154" s="9" t="s">
        <v>621</v>
      </c>
      <c r="G154" s="9" t="s">
        <v>622</v>
      </c>
      <c r="H154" s="9"/>
      <c r="I154" s="9"/>
      <c r="J154" s="6" t="s">
        <v>66</v>
      </c>
      <c r="K154" s="9" t="s">
        <v>82</v>
      </c>
      <c r="L154" s="8" t="s">
        <v>623</v>
      </c>
      <c r="M154" s="9" t="s">
        <v>39</v>
      </c>
      <c r="N154" s="9" t="s">
        <v>84</v>
      </c>
      <c r="O154" s="9" t="s">
        <v>85</v>
      </c>
      <c r="P154" s="22"/>
      <c r="Q154" s="20"/>
      <c r="R154" s="22"/>
      <c r="S154" s="22"/>
      <c r="T154" s="22"/>
      <c r="U154" s="21"/>
      <c r="V154" s="22"/>
      <c r="W154" s="22"/>
      <c r="X154" s="20"/>
      <c r="Y154" s="10" t="s">
        <v>42</v>
      </c>
      <c r="Z154" s="14" t="s">
        <v>624</v>
      </c>
      <c r="AA154" s="12" t="str">
        <f t="shared" si="1"/>
        <v>M2-NyO-12d-I-1</v>
      </c>
      <c r="AB154" s="10" t="s">
        <v>44</v>
      </c>
      <c r="AC154" s="20"/>
      <c r="AD154" s="10" t="s">
        <v>45</v>
      </c>
      <c r="AE154" s="10" t="s">
        <v>46</v>
      </c>
    </row>
    <row r="155" ht="75.0" customHeight="1">
      <c r="A155" s="6" t="s">
        <v>619</v>
      </c>
      <c r="B155" s="6" t="s">
        <v>620</v>
      </c>
      <c r="C155" s="6" t="s">
        <v>52</v>
      </c>
      <c r="D155" s="7" t="s">
        <v>33</v>
      </c>
      <c r="E155" s="6"/>
      <c r="F155" s="8" t="s">
        <v>625</v>
      </c>
      <c r="G155" s="9" t="s">
        <v>261</v>
      </c>
      <c r="H155" s="9"/>
      <c r="I155" s="23"/>
      <c r="J155" s="6" t="s">
        <v>76</v>
      </c>
      <c r="K155" s="9" t="s">
        <v>89</v>
      </c>
      <c r="L155" s="9" t="s">
        <v>626</v>
      </c>
      <c r="M155" s="6" t="s">
        <v>39</v>
      </c>
      <c r="N155" s="9" t="s">
        <v>84</v>
      </c>
      <c r="O155" s="9" t="s">
        <v>85</v>
      </c>
      <c r="P155" s="22"/>
      <c r="Q155" s="20"/>
      <c r="R155" s="22"/>
      <c r="S155" s="22"/>
      <c r="T155" s="22"/>
      <c r="U155" s="22"/>
      <c r="V155" s="22"/>
      <c r="W155" s="22"/>
      <c r="X155" s="20"/>
      <c r="Y155" s="10" t="s">
        <v>42</v>
      </c>
      <c r="Z155" s="14" t="s">
        <v>627</v>
      </c>
      <c r="AA155" s="12" t="str">
        <f t="shared" si="1"/>
        <v>M2-NyO-12d-E-1</v>
      </c>
      <c r="AB155" s="10" t="s">
        <v>44</v>
      </c>
      <c r="AC155" s="20"/>
      <c r="AD155" s="10" t="s">
        <v>45</v>
      </c>
      <c r="AE155" s="10" t="s">
        <v>46</v>
      </c>
    </row>
    <row r="156" ht="75.0" customHeight="1">
      <c r="A156" s="6" t="s">
        <v>628</v>
      </c>
      <c r="B156" s="6" t="s">
        <v>629</v>
      </c>
      <c r="C156" s="6" t="s">
        <v>32</v>
      </c>
      <c r="D156" s="7" t="s">
        <v>33</v>
      </c>
      <c r="E156" s="6"/>
      <c r="F156" s="8" t="s">
        <v>630</v>
      </c>
      <c r="G156" s="9"/>
      <c r="H156" s="9"/>
      <c r="I156" s="20" t="s">
        <v>35</v>
      </c>
      <c r="J156" s="10" t="s">
        <v>449</v>
      </c>
      <c r="K156" s="9" t="s">
        <v>631</v>
      </c>
      <c r="L156" s="8" t="s">
        <v>632</v>
      </c>
      <c r="M156" s="29" t="s">
        <v>39</v>
      </c>
      <c r="N156" s="28" t="s">
        <v>40</v>
      </c>
      <c r="O156" s="35" t="s">
        <v>40</v>
      </c>
      <c r="P156" s="19"/>
      <c r="Q156" s="20"/>
      <c r="R156" s="22"/>
      <c r="S156" s="22"/>
      <c r="T156" s="22"/>
      <c r="U156" s="22"/>
      <c r="V156" s="22"/>
      <c r="W156" s="22"/>
      <c r="X156" s="20"/>
      <c r="Y156" s="10" t="s">
        <v>42</v>
      </c>
      <c r="Z156" s="14" t="s">
        <v>633</v>
      </c>
      <c r="AA156" s="12" t="str">
        <f t="shared" si="1"/>
        <v>M2-NyO-13a-I-1</v>
      </c>
      <c r="AB156" s="10" t="s">
        <v>44</v>
      </c>
      <c r="AC156" s="20"/>
      <c r="AD156" s="10" t="s">
        <v>45</v>
      </c>
      <c r="AE156" s="10" t="s">
        <v>46</v>
      </c>
    </row>
    <row r="157" ht="75.0" customHeight="1">
      <c r="A157" s="6" t="s">
        <v>628</v>
      </c>
      <c r="B157" s="6" t="s">
        <v>629</v>
      </c>
      <c r="C157" s="6" t="s">
        <v>32</v>
      </c>
      <c r="D157" s="7" t="s">
        <v>33</v>
      </c>
      <c r="E157" s="6"/>
      <c r="F157" s="8" t="s">
        <v>481</v>
      </c>
      <c r="G157" s="9"/>
      <c r="H157" s="9"/>
      <c r="I157" s="20" t="s">
        <v>35</v>
      </c>
      <c r="J157" s="10" t="s">
        <v>531</v>
      </c>
      <c r="K157" s="9" t="s">
        <v>634</v>
      </c>
      <c r="L157" s="8" t="s">
        <v>483</v>
      </c>
      <c r="M157" s="29" t="s">
        <v>39</v>
      </c>
      <c r="N157" s="28" t="s">
        <v>40</v>
      </c>
      <c r="O157" s="35" t="s">
        <v>40</v>
      </c>
      <c r="P157" s="19"/>
      <c r="Q157" s="20"/>
      <c r="R157" s="22"/>
      <c r="S157" s="22"/>
      <c r="T157" s="22"/>
      <c r="U157" s="22"/>
      <c r="V157" s="22"/>
      <c r="W157" s="22"/>
      <c r="X157" s="20"/>
      <c r="Y157" s="10" t="s">
        <v>42</v>
      </c>
      <c r="Z157" s="14" t="s">
        <v>635</v>
      </c>
      <c r="AA157" s="12" t="str">
        <f t="shared" si="1"/>
        <v>M2-NyO-13a-I-2</v>
      </c>
      <c r="AB157" s="10" t="s">
        <v>44</v>
      </c>
      <c r="AC157" s="20"/>
      <c r="AD157" s="10" t="s">
        <v>45</v>
      </c>
      <c r="AE157" s="10" t="s">
        <v>46</v>
      </c>
    </row>
    <row r="158" ht="75.0" customHeight="1">
      <c r="A158" s="6" t="s">
        <v>628</v>
      </c>
      <c r="B158" s="6" t="s">
        <v>629</v>
      </c>
      <c r="C158" s="6" t="s">
        <v>52</v>
      </c>
      <c r="D158" s="7" t="s">
        <v>33</v>
      </c>
      <c r="E158" s="6"/>
      <c r="F158" s="9" t="s">
        <v>216</v>
      </c>
      <c r="G158" s="28" t="s">
        <v>217</v>
      </c>
      <c r="H158" s="28"/>
      <c r="I158" s="33" t="s">
        <v>35</v>
      </c>
      <c r="J158" s="33" t="s">
        <v>55</v>
      </c>
      <c r="K158" s="9" t="s">
        <v>218</v>
      </c>
      <c r="L158" s="9" t="s">
        <v>636</v>
      </c>
      <c r="M158" s="29" t="s">
        <v>39</v>
      </c>
      <c r="N158" s="28" t="s">
        <v>40</v>
      </c>
      <c r="O158" s="35" t="s">
        <v>40</v>
      </c>
      <c r="P158" s="22"/>
      <c r="Q158" s="20"/>
      <c r="R158" s="22"/>
      <c r="S158" s="22"/>
      <c r="T158" s="22"/>
      <c r="U158" s="22"/>
      <c r="V158" s="22"/>
      <c r="W158" s="22"/>
      <c r="X158" s="20"/>
      <c r="Y158" s="10" t="s">
        <v>42</v>
      </c>
      <c r="Z158" s="16" t="s">
        <v>637</v>
      </c>
      <c r="AA158" s="12" t="str">
        <f t="shared" si="1"/>
        <v>M2-NyO-13a-E-1</v>
      </c>
      <c r="AB158" s="10" t="s">
        <v>44</v>
      </c>
      <c r="AC158" s="20"/>
      <c r="AD158" s="10" t="s">
        <v>45</v>
      </c>
      <c r="AE158" s="10" t="s">
        <v>46</v>
      </c>
    </row>
    <row r="159" ht="75.0" customHeight="1">
      <c r="A159" s="6" t="s">
        <v>628</v>
      </c>
      <c r="B159" s="6" t="s">
        <v>629</v>
      </c>
      <c r="C159" s="6" t="s">
        <v>52</v>
      </c>
      <c r="D159" s="7" t="s">
        <v>33</v>
      </c>
      <c r="E159" s="6"/>
      <c r="F159" s="9" t="s">
        <v>216</v>
      </c>
      <c r="G159" s="28" t="s">
        <v>638</v>
      </c>
      <c r="H159" s="28"/>
      <c r="I159" s="33" t="s">
        <v>35</v>
      </c>
      <c r="J159" s="33" t="s">
        <v>55</v>
      </c>
      <c r="K159" s="9" t="s">
        <v>222</v>
      </c>
      <c r="L159" s="9" t="s">
        <v>639</v>
      </c>
      <c r="M159" s="29" t="s">
        <v>39</v>
      </c>
      <c r="N159" s="28" t="s">
        <v>40</v>
      </c>
      <c r="O159" s="35" t="s">
        <v>40</v>
      </c>
      <c r="P159" s="22"/>
      <c r="Q159" s="20"/>
      <c r="R159" s="22"/>
      <c r="S159" s="22"/>
      <c r="T159" s="22"/>
      <c r="U159" s="22"/>
      <c r="V159" s="22"/>
      <c r="W159" s="22"/>
      <c r="X159" s="20"/>
      <c r="Y159" s="10" t="s">
        <v>42</v>
      </c>
      <c r="Z159" s="16" t="s">
        <v>640</v>
      </c>
      <c r="AA159" s="12" t="str">
        <f t="shared" si="1"/>
        <v>M2-NyO-13a-E-2</v>
      </c>
      <c r="AB159" s="10" t="s">
        <v>44</v>
      </c>
      <c r="AC159" s="20"/>
      <c r="AD159" s="10" t="s">
        <v>45</v>
      </c>
      <c r="AE159" s="10" t="s">
        <v>46</v>
      </c>
    </row>
    <row r="160" ht="75.0" customHeight="1">
      <c r="A160" s="6" t="s">
        <v>628</v>
      </c>
      <c r="B160" s="6" t="s">
        <v>629</v>
      </c>
      <c r="C160" s="6" t="s">
        <v>52</v>
      </c>
      <c r="D160" s="7" t="s">
        <v>33</v>
      </c>
      <c r="E160" s="6"/>
      <c r="F160" s="9" t="s">
        <v>216</v>
      </c>
      <c r="G160" s="28" t="s">
        <v>641</v>
      </c>
      <c r="H160" s="28"/>
      <c r="I160" s="33" t="s">
        <v>35</v>
      </c>
      <c r="J160" s="33" t="s">
        <v>55</v>
      </c>
      <c r="K160" s="9" t="s">
        <v>218</v>
      </c>
      <c r="L160" s="9" t="s">
        <v>642</v>
      </c>
      <c r="M160" s="29" t="s">
        <v>39</v>
      </c>
      <c r="N160" s="28" t="s">
        <v>40</v>
      </c>
      <c r="O160" s="35" t="s">
        <v>40</v>
      </c>
      <c r="P160" s="22"/>
      <c r="Q160" s="20"/>
      <c r="R160" s="22"/>
      <c r="S160" s="22"/>
      <c r="T160" s="22"/>
      <c r="U160" s="22"/>
      <c r="V160" s="22"/>
      <c r="W160" s="22"/>
      <c r="X160" s="20"/>
      <c r="Y160" s="10" t="s">
        <v>42</v>
      </c>
      <c r="Z160" s="16" t="s">
        <v>643</v>
      </c>
      <c r="AA160" s="12" t="str">
        <f t="shared" si="1"/>
        <v>M2-NyO-13a-E-3</v>
      </c>
      <c r="AB160" s="10" t="s">
        <v>44</v>
      </c>
      <c r="AC160" s="20"/>
      <c r="AD160" s="10" t="s">
        <v>45</v>
      </c>
      <c r="AE160" s="10" t="s">
        <v>46</v>
      </c>
    </row>
    <row r="161" ht="75.0" customHeight="1">
      <c r="A161" s="6" t="s">
        <v>628</v>
      </c>
      <c r="B161" s="6" t="s">
        <v>629</v>
      </c>
      <c r="C161" s="6" t="s">
        <v>52</v>
      </c>
      <c r="D161" s="7" t="s">
        <v>33</v>
      </c>
      <c r="E161" s="6"/>
      <c r="F161" s="9" t="s">
        <v>216</v>
      </c>
      <c r="G161" s="28" t="s">
        <v>228</v>
      </c>
      <c r="H161" s="28"/>
      <c r="I161" s="33" t="s">
        <v>35</v>
      </c>
      <c r="J161" s="33" t="s">
        <v>55</v>
      </c>
      <c r="K161" s="9" t="s">
        <v>229</v>
      </c>
      <c r="L161" s="9" t="s">
        <v>644</v>
      </c>
      <c r="M161" s="29" t="s">
        <v>39</v>
      </c>
      <c r="N161" s="28" t="s">
        <v>40</v>
      </c>
      <c r="O161" s="35" t="s">
        <v>40</v>
      </c>
      <c r="P161" s="22"/>
      <c r="Q161" s="20"/>
      <c r="R161" s="22"/>
      <c r="S161" s="22"/>
      <c r="T161" s="22"/>
      <c r="U161" s="22"/>
      <c r="V161" s="22"/>
      <c r="W161" s="22"/>
      <c r="X161" s="20"/>
      <c r="Y161" s="10" t="s">
        <v>42</v>
      </c>
      <c r="Z161" s="16" t="s">
        <v>645</v>
      </c>
      <c r="AA161" s="12" t="str">
        <f t="shared" si="1"/>
        <v>M2-NyO-13a-E-4</v>
      </c>
      <c r="AB161" s="10" t="s">
        <v>44</v>
      </c>
      <c r="AC161" s="20"/>
      <c r="AD161" s="10" t="s">
        <v>45</v>
      </c>
      <c r="AE161" s="10" t="s">
        <v>46</v>
      </c>
    </row>
    <row r="162" ht="75.0" customHeight="1">
      <c r="A162" s="6" t="s">
        <v>646</v>
      </c>
      <c r="B162" s="6" t="s">
        <v>647</v>
      </c>
      <c r="C162" s="6" t="s">
        <v>32</v>
      </c>
      <c r="D162" s="7" t="s">
        <v>33</v>
      </c>
      <c r="E162" s="6"/>
      <c r="F162" s="28" t="s">
        <v>648</v>
      </c>
      <c r="G162" s="28" t="s">
        <v>72</v>
      </c>
      <c r="H162" s="28"/>
      <c r="I162" s="33" t="s">
        <v>35</v>
      </c>
      <c r="J162" s="29" t="s">
        <v>73</v>
      </c>
      <c r="K162" s="28" t="s">
        <v>649</v>
      </c>
      <c r="L162" s="30" t="s">
        <v>650</v>
      </c>
      <c r="M162" s="29" t="s">
        <v>39</v>
      </c>
      <c r="N162" s="28" t="s">
        <v>40</v>
      </c>
      <c r="O162" s="28" t="s">
        <v>40</v>
      </c>
      <c r="P162" s="19"/>
      <c r="Q162" s="20"/>
      <c r="R162" s="22"/>
      <c r="S162" s="22"/>
      <c r="T162" s="22"/>
      <c r="U162" s="22"/>
      <c r="V162" s="22"/>
      <c r="W162" s="22"/>
      <c r="X162" s="20"/>
      <c r="Y162" s="10" t="s">
        <v>42</v>
      </c>
      <c r="Z162" s="16" t="s">
        <v>651</v>
      </c>
      <c r="AA162" s="12" t="str">
        <f t="shared" si="1"/>
        <v>M2-NyO-13b-I-1</v>
      </c>
      <c r="AB162" s="10" t="s">
        <v>44</v>
      </c>
      <c r="AC162" s="20"/>
      <c r="AD162" s="10" t="s">
        <v>45</v>
      </c>
      <c r="AE162" s="10" t="s">
        <v>46</v>
      </c>
    </row>
    <row r="163" ht="75.0" customHeight="1">
      <c r="A163" s="6" t="s">
        <v>646</v>
      </c>
      <c r="B163" s="6" t="s">
        <v>647</v>
      </c>
      <c r="C163" s="6" t="s">
        <v>32</v>
      </c>
      <c r="D163" s="7" t="s">
        <v>33</v>
      </c>
      <c r="E163" s="6"/>
      <c r="F163" s="30" t="s">
        <v>579</v>
      </c>
      <c r="G163" s="28"/>
      <c r="H163" s="28"/>
      <c r="I163" s="33" t="s">
        <v>35</v>
      </c>
      <c r="J163" s="29" t="s">
        <v>48</v>
      </c>
      <c r="K163" s="28" t="s">
        <v>652</v>
      </c>
      <c r="L163" s="30" t="s">
        <v>653</v>
      </c>
      <c r="M163" s="29" t="s">
        <v>39</v>
      </c>
      <c r="N163" s="28" t="s">
        <v>40</v>
      </c>
      <c r="O163" s="28" t="s">
        <v>40</v>
      </c>
      <c r="P163" s="19"/>
      <c r="Q163" s="20"/>
      <c r="R163" s="22"/>
      <c r="S163" s="22"/>
      <c r="T163" s="22"/>
      <c r="U163" s="22"/>
      <c r="V163" s="22"/>
      <c r="W163" s="22"/>
      <c r="X163" s="20"/>
      <c r="Y163" s="10" t="s">
        <v>42</v>
      </c>
      <c r="Z163" s="16" t="s">
        <v>654</v>
      </c>
      <c r="AA163" s="12" t="str">
        <f t="shared" si="1"/>
        <v>M2-NyO-13b-I-2</v>
      </c>
      <c r="AB163" s="10" t="s">
        <v>44</v>
      </c>
      <c r="AC163" s="20"/>
      <c r="AD163" s="10" t="s">
        <v>45</v>
      </c>
      <c r="AE163" s="10" t="s">
        <v>46</v>
      </c>
    </row>
    <row r="164" ht="75.0" customHeight="1">
      <c r="A164" s="6" t="s">
        <v>646</v>
      </c>
      <c r="B164" s="6" t="s">
        <v>647</v>
      </c>
      <c r="C164" s="6" t="s">
        <v>52</v>
      </c>
      <c r="D164" s="7" t="s">
        <v>33</v>
      </c>
      <c r="E164" s="6"/>
      <c r="F164" s="28" t="s">
        <v>500</v>
      </c>
      <c r="G164" s="28" t="s">
        <v>107</v>
      </c>
      <c r="H164" s="28"/>
      <c r="I164" s="35"/>
      <c r="J164" s="33" t="s">
        <v>76</v>
      </c>
      <c r="K164" s="28" t="s">
        <v>655</v>
      </c>
      <c r="L164" s="28" t="s">
        <v>343</v>
      </c>
      <c r="M164" s="29" t="s">
        <v>39</v>
      </c>
      <c r="N164" s="28" t="s">
        <v>40</v>
      </c>
      <c r="O164" s="28" t="s">
        <v>40</v>
      </c>
      <c r="P164" s="19"/>
      <c r="Q164" s="20"/>
      <c r="R164" s="22"/>
      <c r="S164" s="22"/>
      <c r="T164" s="22"/>
      <c r="U164" s="22"/>
      <c r="V164" s="22"/>
      <c r="W164" s="22"/>
      <c r="X164" s="20"/>
      <c r="Y164" s="10" t="s">
        <v>42</v>
      </c>
      <c r="Z164" s="14" t="s">
        <v>656</v>
      </c>
      <c r="AA164" s="12" t="str">
        <f t="shared" si="1"/>
        <v>M2-NyO-13b-E-1</v>
      </c>
      <c r="AB164" s="10" t="s">
        <v>44</v>
      </c>
      <c r="AC164" s="20"/>
      <c r="AD164" s="10" t="s">
        <v>45</v>
      </c>
      <c r="AE164" s="10" t="s">
        <v>46</v>
      </c>
    </row>
    <row r="165" ht="75.0" customHeight="1">
      <c r="A165" s="6" t="s">
        <v>657</v>
      </c>
      <c r="B165" s="6" t="s">
        <v>658</v>
      </c>
      <c r="C165" s="6" t="s">
        <v>32</v>
      </c>
      <c r="D165" s="7" t="s">
        <v>33</v>
      </c>
      <c r="E165" s="6"/>
      <c r="F165" s="9" t="s">
        <v>248</v>
      </c>
      <c r="G165" s="9"/>
      <c r="H165" s="9"/>
      <c r="I165" s="23"/>
      <c r="J165" s="20" t="s">
        <v>132</v>
      </c>
      <c r="K165" s="9" t="s">
        <v>649</v>
      </c>
      <c r="L165" s="9"/>
      <c r="M165" s="10" t="s">
        <v>39</v>
      </c>
      <c r="N165" s="28" t="s">
        <v>134</v>
      </c>
      <c r="O165" s="35" t="s">
        <v>134</v>
      </c>
      <c r="P165" s="22"/>
      <c r="Q165" s="20"/>
      <c r="R165" s="22"/>
      <c r="S165" s="22"/>
      <c r="T165" s="22"/>
      <c r="U165" s="22"/>
      <c r="V165" s="22"/>
      <c r="W165" s="22"/>
      <c r="X165" s="20"/>
      <c r="Y165" s="10" t="s">
        <v>42</v>
      </c>
      <c r="Z165" s="16" t="s">
        <v>659</v>
      </c>
      <c r="AA165" s="12" t="str">
        <f t="shared" si="1"/>
        <v>M2-NyO-13c-I-1</v>
      </c>
      <c r="AB165" s="10" t="s">
        <v>44</v>
      </c>
      <c r="AC165" s="20"/>
      <c r="AD165" s="10" t="s">
        <v>45</v>
      </c>
      <c r="AE165" s="10" t="s">
        <v>46</v>
      </c>
    </row>
    <row r="166" ht="75.0" customHeight="1">
      <c r="A166" s="6" t="s">
        <v>657</v>
      </c>
      <c r="B166" s="6" t="s">
        <v>658</v>
      </c>
      <c r="C166" s="6" t="s">
        <v>52</v>
      </c>
      <c r="D166" s="7" t="s">
        <v>33</v>
      </c>
      <c r="E166" s="6"/>
      <c r="F166" s="28" t="s">
        <v>561</v>
      </c>
      <c r="G166" s="9" t="s">
        <v>142</v>
      </c>
      <c r="H166" s="9"/>
      <c r="I166" s="23"/>
      <c r="J166" s="6" t="s">
        <v>76</v>
      </c>
      <c r="K166" s="28" t="s">
        <v>660</v>
      </c>
      <c r="L166" s="28" t="s">
        <v>463</v>
      </c>
      <c r="M166" s="29" t="s">
        <v>39</v>
      </c>
      <c r="N166" s="28" t="s">
        <v>134</v>
      </c>
      <c r="O166" s="28" t="s">
        <v>134</v>
      </c>
      <c r="P166" s="22"/>
      <c r="Q166" s="20"/>
      <c r="R166" s="22"/>
      <c r="S166" s="22"/>
      <c r="T166" s="22"/>
      <c r="U166" s="22"/>
      <c r="V166" s="22"/>
      <c r="W166" s="22"/>
      <c r="X166" s="20"/>
      <c r="Y166" s="10" t="s">
        <v>42</v>
      </c>
      <c r="Z166" s="14" t="s">
        <v>661</v>
      </c>
      <c r="AA166" s="12" t="str">
        <f t="shared" si="1"/>
        <v>M2-NyO-13c-E-1</v>
      </c>
      <c r="AB166" s="10" t="s">
        <v>44</v>
      </c>
      <c r="AC166" s="10" t="s">
        <v>555</v>
      </c>
      <c r="AD166" s="10" t="s">
        <v>45</v>
      </c>
      <c r="AE166" s="10" t="s">
        <v>46</v>
      </c>
    </row>
    <row r="167" ht="75.0" customHeight="1">
      <c r="A167" s="6" t="s">
        <v>657</v>
      </c>
      <c r="B167" s="6" t="s">
        <v>658</v>
      </c>
      <c r="C167" s="6" t="s">
        <v>52</v>
      </c>
      <c r="D167" s="7" t="s">
        <v>33</v>
      </c>
      <c r="E167" s="6"/>
      <c r="F167" s="28" t="s">
        <v>563</v>
      </c>
      <c r="G167" s="9" t="s">
        <v>137</v>
      </c>
      <c r="H167" s="9"/>
      <c r="I167" s="23"/>
      <c r="J167" s="6" t="s">
        <v>76</v>
      </c>
      <c r="K167" s="28" t="s">
        <v>660</v>
      </c>
      <c r="L167" s="28" t="s">
        <v>463</v>
      </c>
      <c r="M167" s="29" t="s">
        <v>39</v>
      </c>
      <c r="N167" s="28" t="s">
        <v>134</v>
      </c>
      <c r="O167" s="28" t="s">
        <v>134</v>
      </c>
      <c r="P167" s="22"/>
      <c r="Q167" s="20"/>
      <c r="R167" s="22"/>
      <c r="S167" s="22"/>
      <c r="T167" s="22"/>
      <c r="U167" s="22"/>
      <c r="V167" s="22"/>
      <c r="W167" s="22"/>
      <c r="X167" s="20"/>
      <c r="Y167" s="10" t="s">
        <v>42</v>
      </c>
      <c r="Z167" s="14" t="s">
        <v>662</v>
      </c>
      <c r="AA167" s="12" t="str">
        <f t="shared" si="1"/>
        <v>M2-NyO-13c-E-2</v>
      </c>
      <c r="AB167" s="10" t="s">
        <v>44</v>
      </c>
      <c r="AC167" s="10" t="s">
        <v>555</v>
      </c>
      <c r="AD167" s="10" t="s">
        <v>45</v>
      </c>
      <c r="AE167" s="10" t="s">
        <v>46</v>
      </c>
    </row>
    <row r="168" ht="75.0" customHeight="1">
      <c r="A168" s="6" t="s">
        <v>663</v>
      </c>
      <c r="B168" s="6" t="s">
        <v>664</v>
      </c>
      <c r="C168" s="6" t="s">
        <v>32</v>
      </c>
      <c r="D168" s="7" t="s">
        <v>33</v>
      </c>
      <c r="E168" s="6"/>
      <c r="F168" s="8" t="s">
        <v>665</v>
      </c>
      <c r="G168" s="9"/>
      <c r="H168" s="9"/>
      <c r="I168" s="23"/>
      <c r="J168" s="10" t="s">
        <v>531</v>
      </c>
      <c r="K168" s="9" t="s">
        <v>666</v>
      </c>
      <c r="L168" s="8" t="s">
        <v>667</v>
      </c>
      <c r="M168" s="9" t="s">
        <v>39</v>
      </c>
      <c r="N168" s="9" t="s">
        <v>84</v>
      </c>
      <c r="O168" s="9" t="s">
        <v>85</v>
      </c>
      <c r="P168" s="22"/>
      <c r="Q168" s="20"/>
      <c r="R168" s="22"/>
      <c r="S168" s="22"/>
      <c r="T168" s="22"/>
      <c r="U168" s="22"/>
      <c r="V168" s="22"/>
      <c r="W168" s="22"/>
      <c r="X168" s="20"/>
      <c r="Y168" s="10" t="s">
        <v>42</v>
      </c>
      <c r="Z168" s="14" t="s">
        <v>668</v>
      </c>
      <c r="AA168" s="12" t="str">
        <f t="shared" si="1"/>
        <v>M2-NyO-13d-I-1</v>
      </c>
      <c r="AB168" s="10" t="s">
        <v>44</v>
      </c>
      <c r="AC168" s="20"/>
      <c r="AD168" s="10" t="s">
        <v>45</v>
      </c>
      <c r="AE168" s="10" t="s">
        <v>46</v>
      </c>
    </row>
    <row r="169" ht="75.0" customHeight="1">
      <c r="A169" s="6" t="s">
        <v>663</v>
      </c>
      <c r="B169" s="6" t="s">
        <v>664</v>
      </c>
      <c r="C169" s="6" t="s">
        <v>52</v>
      </c>
      <c r="D169" s="7" t="s">
        <v>33</v>
      </c>
      <c r="E169" s="6"/>
      <c r="F169" s="8" t="s">
        <v>669</v>
      </c>
      <c r="G169" s="9" t="s">
        <v>261</v>
      </c>
      <c r="H169" s="9"/>
      <c r="I169" s="23"/>
      <c r="J169" s="6" t="s">
        <v>76</v>
      </c>
      <c r="K169" s="9" t="s">
        <v>89</v>
      </c>
      <c r="L169" s="9" t="s">
        <v>670</v>
      </c>
      <c r="M169" s="6" t="s">
        <v>39</v>
      </c>
      <c r="N169" s="9" t="s">
        <v>84</v>
      </c>
      <c r="O169" s="23" t="s">
        <v>85</v>
      </c>
      <c r="P169" s="22"/>
      <c r="Q169" s="20"/>
      <c r="R169" s="19"/>
      <c r="S169" s="19"/>
      <c r="T169" s="19"/>
      <c r="U169" s="22"/>
      <c r="V169" s="19"/>
      <c r="W169" s="19"/>
      <c r="X169" s="8"/>
      <c r="Y169" s="10" t="s">
        <v>42</v>
      </c>
      <c r="Z169" s="14" t="s">
        <v>671</v>
      </c>
      <c r="AA169" s="12" t="str">
        <f t="shared" si="1"/>
        <v>M2-NyO-13d-E-1</v>
      </c>
      <c r="AB169" s="10" t="s">
        <v>44</v>
      </c>
      <c r="AC169" s="20"/>
      <c r="AD169" s="10" t="s">
        <v>45</v>
      </c>
      <c r="AE169" s="10" t="s">
        <v>46</v>
      </c>
    </row>
    <row r="170" ht="75.0" customHeight="1">
      <c r="A170" s="6" t="s">
        <v>672</v>
      </c>
      <c r="B170" s="6" t="s">
        <v>673</v>
      </c>
      <c r="C170" s="6" t="s">
        <v>32</v>
      </c>
      <c r="D170" s="7" t="s">
        <v>33</v>
      </c>
      <c r="E170" s="6"/>
      <c r="F170" s="9" t="s">
        <v>674</v>
      </c>
      <c r="G170" s="9"/>
      <c r="H170" s="9"/>
      <c r="I170" s="20" t="s">
        <v>675</v>
      </c>
      <c r="J170" s="6" t="s">
        <v>36</v>
      </c>
      <c r="K170" s="9" t="s">
        <v>676</v>
      </c>
      <c r="L170" s="8" t="s">
        <v>677</v>
      </c>
      <c r="M170" s="6" t="s">
        <v>39</v>
      </c>
      <c r="N170" s="38" t="s">
        <v>678</v>
      </c>
      <c r="O170" s="8" t="s">
        <v>679</v>
      </c>
      <c r="P170" s="20" t="s">
        <v>680</v>
      </c>
      <c r="Q170" s="20"/>
      <c r="R170" s="19"/>
      <c r="S170" s="19"/>
      <c r="T170" s="19"/>
      <c r="U170" s="22"/>
      <c r="V170" s="22"/>
      <c r="W170" s="19"/>
      <c r="X170" s="8"/>
      <c r="Y170" s="10" t="s">
        <v>42</v>
      </c>
      <c r="Z170" s="18" t="s">
        <v>681</v>
      </c>
      <c r="AA170" s="12" t="str">
        <f t="shared" si="1"/>
        <v>M2-NyO-14a-I-1</v>
      </c>
      <c r="AB170" s="20"/>
      <c r="AC170" s="10" t="s">
        <v>555</v>
      </c>
      <c r="AD170" s="10" t="s">
        <v>45</v>
      </c>
      <c r="AE170" s="10"/>
    </row>
    <row r="171" ht="75.0" customHeight="1">
      <c r="A171" s="6" t="s">
        <v>672</v>
      </c>
      <c r="B171" s="6" t="s">
        <v>673</v>
      </c>
      <c r="C171" s="6" t="s">
        <v>52</v>
      </c>
      <c r="D171" s="7" t="s">
        <v>33</v>
      </c>
      <c r="E171" s="6"/>
      <c r="F171" s="8" t="s">
        <v>682</v>
      </c>
      <c r="G171" s="9" t="s">
        <v>683</v>
      </c>
      <c r="H171" s="9"/>
      <c r="I171" s="23"/>
      <c r="J171" s="6" t="s">
        <v>76</v>
      </c>
      <c r="K171" s="9" t="s">
        <v>684</v>
      </c>
      <c r="L171" s="8" t="s">
        <v>685</v>
      </c>
      <c r="M171" s="6" t="s">
        <v>39</v>
      </c>
      <c r="N171" s="9" t="s">
        <v>84</v>
      </c>
      <c r="O171" s="23" t="s">
        <v>85</v>
      </c>
      <c r="P171" s="22"/>
      <c r="Q171" s="20"/>
      <c r="R171" s="19"/>
      <c r="S171" s="19"/>
      <c r="T171" s="19"/>
      <c r="U171" s="22"/>
      <c r="V171" s="22"/>
      <c r="W171" s="19"/>
      <c r="X171" s="8"/>
      <c r="Y171" s="10" t="s">
        <v>42</v>
      </c>
      <c r="Z171" s="18" t="s">
        <v>686</v>
      </c>
      <c r="AA171" s="12" t="str">
        <f t="shared" si="1"/>
        <v>M2-NyO-14a-E-1</v>
      </c>
      <c r="AB171" s="20"/>
      <c r="AC171" s="20"/>
      <c r="AD171" s="10" t="s">
        <v>45</v>
      </c>
      <c r="AE171" s="10"/>
    </row>
    <row r="172" ht="75.0" customHeight="1">
      <c r="A172" s="6" t="s">
        <v>687</v>
      </c>
      <c r="B172" s="6" t="s">
        <v>688</v>
      </c>
      <c r="C172" s="6" t="s">
        <v>32</v>
      </c>
      <c r="D172" s="7" t="s">
        <v>33</v>
      </c>
      <c r="E172" s="6"/>
      <c r="F172" s="9" t="s">
        <v>146</v>
      </c>
      <c r="G172" s="9" t="s">
        <v>689</v>
      </c>
      <c r="H172" s="9"/>
      <c r="I172" s="23"/>
      <c r="J172" s="6" t="s">
        <v>66</v>
      </c>
      <c r="K172" s="9" t="s">
        <v>690</v>
      </c>
      <c r="L172" s="8" t="s">
        <v>691</v>
      </c>
      <c r="M172" s="6" t="s">
        <v>39</v>
      </c>
      <c r="N172" s="9" t="s">
        <v>692</v>
      </c>
      <c r="O172" s="23" t="s">
        <v>692</v>
      </c>
      <c r="P172" s="22"/>
      <c r="Q172" s="20"/>
      <c r="R172" s="19"/>
      <c r="S172" s="19"/>
      <c r="T172" s="19"/>
      <c r="U172" s="22"/>
      <c r="V172" s="22"/>
      <c r="W172" s="19"/>
      <c r="X172" s="8"/>
      <c r="Y172" s="10" t="s">
        <v>42</v>
      </c>
      <c r="Z172" s="14" t="s">
        <v>693</v>
      </c>
      <c r="AA172" s="12" t="str">
        <f t="shared" si="1"/>
        <v>M2-NyO-15a-I-1</v>
      </c>
      <c r="AB172" s="10" t="s">
        <v>44</v>
      </c>
      <c r="AC172" s="20"/>
      <c r="AD172" s="10" t="s">
        <v>45</v>
      </c>
      <c r="AE172" s="10"/>
    </row>
    <row r="173" ht="75.0" customHeight="1">
      <c r="A173" s="6" t="s">
        <v>687</v>
      </c>
      <c r="B173" s="6" t="s">
        <v>688</v>
      </c>
      <c r="C173" s="6" t="s">
        <v>52</v>
      </c>
      <c r="D173" s="7" t="s">
        <v>33</v>
      </c>
      <c r="E173" s="6"/>
      <c r="F173" s="8" t="s">
        <v>694</v>
      </c>
      <c r="G173" s="9"/>
      <c r="H173" s="9"/>
      <c r="I173" s="20" t="s">
        <v>95</v>
      </c>
      <c r="J173" s="6" t="s">
        <v>36</v>
      </c>
      <c r="K173" s="9" t="s">
        <v>96</v>
      </c>
      <c r="L173" s="9" t="s">
        <v>96</v>
      </c>
      <c r="M173" s="6" t="s">
        <v>39</v>
      </c>
      <c r="N173" s="9" t="s">
        <v>692</v>
      </c>
      <c r="O173" s="8" t="s">
        <v>695</v>
      </c>
      <c r="P173" s="22"/>
      <c r="Q173" s="20"/>
      <c r="R173" s="19"/>
      <c r="S173" s="19"/>
      <c r="T173" s="19"/>
      <c r="U173" s="22"/>
      <c r="V173" s="22"/>
      <c r="W173" s="19"/>
      <c r="X173" s="8"/>
      <c r="Y173" s="10" t="s">
        <v>42</v>
      </c>
      <c r="Z173" s="14" t="s">
        <v>696</v>
      </c>
      <c r="AA173" s="12" t="str">
        <f t="shared" si="1"/>
        <v>M2-NyO-15a-E-1</v>
      </c>
      <c r="AB173" s="10" t="s">
        <v>44</v>
      </c>
      <c r="AC173" s="20"/>
      <c r="AD173" s="10" t="s">
        <v>45</v>
      </c>
      <c r="AE173" s="10"/>
    </row>
    <row r="174" ht="75.0" customHeight="1">
      <c r="A174" s="6" t="s">
        <v>687</v>
      </c>
      <c r="B174" s="6" t="s">
        <v>688</v>
      </c>
      <c r="C174" s="6" t="s">
        <v>52</v>
      </c>
      <c r="D174" s="7" t="s">
        <v>33</v>
      </c>
      <c r="E174" s="6"/>
      <c r="F174" s="8" t="s">
        <v>697</v>
      </c>
      <c r="G174" s="8"/>
      <c r="H174" s="9"/>
      <c r="I174" s="20" t="s">
        <v>95</v>
      </c>
      <c r="J174" s="10" t="s">
        <v>531</v>
      </c>
      <c r="K174" s="9" t="s">
        <v>96</v>
      </c>
      <c r="L174" s="8" t="s">
        <v>698</v>
      </c>
      <c r="M174" s="6" t="s">
        <v>39</v>
      </c>
      <c r="N174" s="9" t="s">
        <v>692</v>
      </c>
      <c r="O174" s="8" t="s">
        <v>699</v>
      </c>
      <c r="P174" s="22"/>
      <c r="Q174" s="20"/>
      <c r="R174" s="19"/>
      <c r="S174" s="19"/>
      <c r="T174" s="19"/>
      <c r="U174" s="22"/>
      <c r="V174" s="22"/>
      <c r="W174" s="19"/>
      <c r="X174" s="8"/>
      <c r="Y174" s="10" t="s">
        <v>42</v>
      </c>
      <c r="Z174" s="14" t="s">
        <v>700</v>
      </c>
      <c r="AA174" s="12" t="str">
        <f t="shared" si="1"/>
        <v>M2-NyO-15a-E-2</v>
      </c>
      <c r="AB174" s="10" t="s">
        <v>44</v>
      </c>
      <c r="AC174" s="20"/>
      <c r="AD174" s="10" t="s">
        <v>45</v>
      </c>
      <c r="AE174" s="10"/>
    </row>
    <row r="175" ht="75.0" customHeight="1">
      <c r="A175" s="6" t="s">
        <v>687</v>
      </c>
      <c r="B175" s="6" t="s">
        <v>688</v>
      </c>
      <c r="C175" s="6" t="s">
        <v>52</v>
      </c>
      <c r="D175" s="7" t="s">
        <v>33</v>
      </c>
      <c r="E175" s="6"/>
      <c r="F175" s="8" t="s">
        <v>701</v>
      </c>
      <c r="G175" s="8"/>
      <c r="H175" s="9"/>
      <c r="I175" s="20" t="s">
        <v>95</v>
      </c>
      <c r="J175" s="10" t="s">
        <v>531</v>
      </c>
      <c r="K175" s="9" t="s">
        <v>96</v>
      </c>
      <c r="L175" s="8" t="s">
        <v>702</v>
      </c>
      <c r="M175" s="6" t="s">
        <v>39</v>
      </c>
      <c r="N175" s="9" t="s">
        <v>692</v>
      </c>
      <c r="O175" s="8" t="s">
        <v>699</v>
      </c>
      <c r="P175" s="22"/>
      <c r="Q175" s="20"/>
      <c r="R175" s="19"/>
      <c r="S175" s="19"/>
      <c r="T175" s="19"/>
      <c r="U175" s="22"/>
      <c r="V175" s="22"/>
      <c r="W175" s="19"/>
      <c r="X175" s="8"/>
      <c r="Y175" s="10" t="s">
        <v>42</v>
      </c>
      <c r="Z175" s="14" t="s">
        <v>703</v>
      </c>
      <c r="AA175" s="12" t="str">
        <f t="shared" si="1"/>
        <v>M2-NyO-15a-E-3</v>
      </c>
      <c r="AB175" s="10" t="s">
        <v>44</v>
      </c>
      <c r="AC175" s="20"/>
      <c r="AD175" s="10" t="s">
        <v>45</v>
      </c>
      <c r="AE175" s="10"/>
    </row>
    <row r="176" ht="75.0" customHeight="1">
      <c r="A176" s="6" t="s">
        <v>704</v>
      </c>
      <c r="B176" s="6" t="s">
        <v>705</v>
      </c>
      <c r="C176" s="6" t="s">
        <v>32</v>
      </c>
      <c r="D176" s="7" t="s">
        <v>33</v>
      </c>
      <c r="E176" s="6"/>
      <c r="F176" s="8" t="s">
        <v>706</v>
      </c>
      <c r="G176" s="9"/>
      <c r="H176" s="9"/>
      <c r="I176" s="23"/>
      <c r="J176" s="10" t="s">
        <v>531</v>
      </c>
      <c r="K176" s="8" t="s">
        <v>707</v>
      </c>
      <c r="L176" s="8" t="s">
        <v>708</v>
      </c>
      <c r="M176" s="6" t="s">
        <v>39</v>
      </c>
      <c r="N176" s="9" t="s">
        <v>709</v>
      </c>
      <c r="O176" s="23" t="s">
        <v>709</v>
      </c>
      <c r="P176" s="22"/>
      <c r="Q176" s="20"/>
      <c r="R176" s="19"/>
      <c r="S176" s="19"/>
      <c r="T176" s="19"/>
      <c r="U176" s="22"/>
      <c r="V176" s="22"/>
      <c r="W176" s="19"/>
      <c r="X176" s="23"/>
      <c r="Y176" s="10" t="s">
        <v>42</v>
      </c>
      <c r="Z176" s="14" t="s">
        <v>710</v>
      </c>
      <c r="AA176" s="12" t="str">
        <f t="shared" si="1"/>
        <v>M2-NyO-16a-I-1</v>
      </c>
      <c r="AB176" s="10" t="s">
        <v>44</v>
      </c>
      <c r="AC176" s="20"/>
      <c r="AD176" s="10" t="s">
        <v>45</v>
      </c>
      <c r="AE176" s="10" t="s">
        <v>46</v>
      </c>
    </row>
    <row r="177" ht="75.0" customHeight="1">
      <c r="A177" s="6" t="s">
        <v>704</v>
      </c>
      <c r="B177" s="6" t="s">
        <v>705</v>
      </c>
      <c r="C177" s="6" t="s">
        <v>32</v>
      </c>
      <c r="D177" s="7" t="s">
        <v>33</v>
      </c>
      <c r="E177" s="6"/>
      <c r="F177" s="8" t="s">
        <v>711</v>
      </c>
      <c r="G177" s="9"/>
      <c r="H177" s="9"/>
      <c r="I177" s="23"/>
      <c r="J177" s="10" t="s">
        <v>531</v>
      </c>
      <c r="K177" s="9" t="s">
        <v>712</v>
      </c>
      <c r="L177" s="8" t="s">
        <v>713</v>
      </c>
      <c r="M177" s="6" t="s">
        <v>39</v>
      </c>
      <c r="N177" s="9" t="s">
        <v>709</v>
      </c>
      <c r="O177" s="23" t="s">
        <v>709</v>
      </c>
      <c r="P177" s="22"/>
      <c r="Q177" s="20"/>
      <c r="R177" s="19"/>
      <c r="S177" s="19"/>
      <c r="T177" s="19"/>
      <c r="U177" s="22"/>
      <c r="V177" s="22"/>
      <c r="W177" s="19"/>
      <c r="X177" s="23"/>
      <c r="Y177" s="10" t="s">
        <v>42</v>
      </c>
      <c r="Z177" s="14" t="s">
        <v>714</v>
      </c>
      <c r="AA177" s="12" t="str">
        <f t="shared" si="1"/>
        <v>M2-NyO-16a-I-2</v>
      </c>
      <c r="AB177" s="10" t="s">
        <v>44</v>
      </c>
      <c r="AC177" s="20"/>
      <c r="AD177" s="10" t="s">
        <v>45</v>
      </c>
      <c r="AE177" s="10" t="s">
        <v>46</v>
      </c>
    </row>
    <row r="178" ht="75.0" customHeight="1">
      <c r="A178" s="6" t="s">
        <v>704</v>
      </c>
      <c r="B178" s="6" t="s">
        <v>705</v>
      </c>
      <c r="C178" s="6" t="s">
        <v>52</v>
      </c>
      <c r="D178" s="7" t="s">
        <v>33</v>
      </c>
      <c r="E178" s="6"/>
      <c r="F178" s="9" t="s">
        <v>648</v>
      </c>
      <c r="G178" s="9" t="s">
        <v>715</v>
      </c>
      <c r="H178" s="9"/>
      <c r="I178" s="23"/>
      <c r="J178" s="6" t="s">
        <v>73</v>
      </c>
      <c r="K178" s="9" t="s">
        <v>716</v>
      </c>
      <c r="L178" s="9" t="s">
        <v>717</v>
      </c>
      <c r="M178" s="6" t="s">
        <v>39</v>
      </c>
      <c r="N178" s="9" t="s">
        <v>709</v>
      </c>
      <c r="O178" s="23" t="s">
        <v>709</v>
      </c>
      <c r="P178" s="22"/>
      <c r="Q178" s="20"/>
      <c r="R178" s="22"/>
      <c r="S178" s="22"/>
      <c r="T178" s="22"/>
      <c r="U178" s="22"/>
      <c r="V178" s="22"/>
      <c r="W178" s="22"/>
      <c r="X178" s="23"/>
      <c r="Y178" s="10" t="s">
        <v>42</v>
      </c>
      <c r="Z178" s="16" t="s">
        <v>718</v>
      </c>
      <c r="AA178" s="12" t="str">
        <f t="shared" si="1"/>
        <v>M2-NyO-16a-E-1</v>
      </c>
      <c r="AB178" s="10" t="s">
        <v>44</v>
      </c>
      <c r="AC178" s="20"/>
      <c r="AD178" s="10" t="s">
        <v>45</v>
      </c>
      <c r="AE178" s="10" t="s">
        <v>46</v>
      </c>
    </row>
    <row r="179" ht="75.0" customHeight="1">
      <c r="A179" s="6" t="s">
        <v>704</v>
      </c>
      <c r="B179" s="6" t="s">
        <v>705</v>
      </c>
      <c r="C179" s="6" t="s">
        <v>52</v>
      </c>
      <c r="D179" s="7" t="s">
        <v>33</v>
      </c>
      <c r="E179" s="6"/>
      <c r="F179" s="9" t="s">
        <v>648</v>
      </c>
      <c r="G179" s="9" t="s">
        <v>715</v>
      </c>
      <c r="H179" s="9"/>
      <c r="I179" s="23"/>
      <c r="J179" s="6" t="s">
        <v>73</v>
      </c>
      <c r="K179" s="9" t="s">
        <v>719</v>
      </c>
      <c r="L179" s="9" t="s">
        <v>720</v>
      </c>
      <c r="M179" s="6" t="s">
        <v>39</v>
      </c>
      <c r="N179" s="9" t="s">
        <v>709</v>
      </c>
      <c r="O179" s="23" t="s">
        <v>709</v>
      </c>
      <c r="P179" s="22"/>
      <c r="Q179" s="20"/>
      <c r="R179" s="22"/>
      <c r="S179" s="22"/>
      <c r="T179" s="22"/>
      <c r="U179" s="22"/>
      <c r="V179" s="22"/>
      <c r="W179" s="22"/>
      <c r="X179" s="23"/>
      <c r="Y179" s="10" t="s">
        <v>42</v>
      </c>
      <c r="Z179" s="14" t="s">
        <v>721</v>
      </c>
      <c r="AA179" s="12" t="str">
        <f t="shared" si="1"/>
        <v>M2-NyO-16a-E-2</v>
      </c>
      <c r="AB179" s="10" t="s">
        <v>44</v>
      </c>
      <c r="AC179" s="20"/>
      <c r="AD179" s="10" t="s">
        <v>45</v>
      </c>
      <c r="AE179" s="10" t="s">
        <v>46</v>
      </c>
    </row>
    <row r="180" ht="75.0" customHeight="1">
      <c r="A180" s="6" t="s">
        <v>722</v>
      </c>
      <c r="B180" s="10" t="s">
        <v>723</v>
      </c>
      <c r="C180" s="6" t="s">
        <v>32</v>
      </c>
      <c r="D180" s="7" t="s">
        <v>33</v>
      </c>
      <c r="E180" s="6"/>
      <c r="F180" s="9" t="s">
        <v>724</v>
      </c>
      <c r="G180" s="9" t="s">
        <v>725</v>
      </c>
      <c r="H180" s="9"/>
      <c r="I180" s="23"/>
      <c r="J180" s="6" t="s">
        <v>66</v>
      </c>
      <c r="K180" s="8" t="s">
        <v>726</v>
      </c>
      <c r="L180" s="8" t="s">
        <v>727</v>
      </c>
      <c r="M180" s="9" t="s">
        <v>39</v>
      </c>
      <c r="N180" s="8" t="s">
        <v>728</v>
      </c>
      <c r="O180" s="8" t="s">
        <v>728</v>
      </c>
      <c r="P180" s="22"/>
      <c r="Q180" s="20"/>
      <c r="R180" s="22"/>
      <c r="S180" s="22"/>
      <c r="T180" s="22"/>
      <c r="U180" s="22"/>
      <c r="V180" s="22"/>
      <c r="W180" s="22"/>
      <c r="X180" s="20"/>
      <c r="Y180" s="10" t="s">
        <v>42</v>
      </c>
      <c r="Z180" s="14" t="s">
        <v>729</v>
      </c>
      <c r="AA180" s="12" t="str">
        <f t="shared" si="1"/>
        <v>M2-NyO-17a-I-1</v>
      </c>
      <c r="AB180" s="10" t="s">
        <v>44</v>
      </c>
      <c r="AC180" s="20"/>
      <c r="AD180" s="10" t="s">
        <v>45</v>
      </c>
      <c r="AE180" s="10"/>
    </row>
    <row r="181" ht="75.0" customHeight="1">
      <c r="A181" s="6" t="s">
        <v>722</v>
      </c>
      <c r="B181" s="10" t="s">
        <v>723</v>
      </c>
      <c r="C181" s="6" t="s">
        <v>52</v>
      </c>
      <c r="D181" s="7" t="s">
        <v>33</v>
      </c>
      <c r="E181" s="6"/>
      <c r="F181" s="9" t="s">
        <v>389</v>
      </c>
      <c r="G181" s="9" t="s">
        <v>725</v>
      </c>
      <c r="H181" s="9"/>
      <c r="I181" s="23"/>
      <c r="J181" s="6" t="s">
        <v>76</v>
      </c>
      <c r="K181" s="8" t="s">
        <v>730</v>
      </c>
      <c r="L181" s="8" t="s">
        <v>731</v>
      </c>
      <c r="M181" s="9" t="s">
        <v>39</v>
      </c>
      <c r="N181" s="8" t="s">
        <v>728</v>
      </c>
      <c r="O181" s="8" t="s">
        <v>728</v>
      </c>
      <c r="P181" s="22"/>
      <c r="Q181" s="20"/>
      <c r="R181" s="22"/>
      <c r="S181" s="22"/>
      <c r="T181" s="22"/>
      <c r="U181" s="22"/>
      <c r="V181" s="22"/>
      <c r="W181" s="22"/>
      <c r="X181" s="20"/>
      <c r="Y181" s="10" t="s">
        <v>42</v>
      </c>
      <c r="Z181" s="14" t="s">
        <v>732</v>
      </c>
      <c r="AA181" s="12" t="str">
        <f t="shared" si="1"/>
        <v>M2-NyO-17a-E-1</v>
      </c>
      <c r="AB181" s="10" t="s">
        <v>44</v>
      </c>
      <c r="AC181" s="20"/>
      <c r="AD181" s="10" t="s">
        <v>45</v>
      </c>
      <c r="AE181" s="10"/>
    </row>
    <row r="182" ht="75.0" customHeight="1">
      <c r="A182" s="6" t="s">
        <v>733</v>
      </c>
      <c r="B182" s="10" t="s">
        <v>734</v>
      </c>
      <c r="C182" s="6" t="s">
        <v>32</v>
      </c>
      <c r="D182" s="7" t="s">
        <v>33</v>
      </c>
      <c r="E182" s="6"/>
      <c r="F182" s="8" t="s">
        <v>735</v>
      </c>
      <c r="G182" s="9"/>
      <c r="H182" s="9"/>
      <c r="I182" s="9"/>
      <c r="J182" s="10" t="s">
        <v>531</v>
      </c>
      <c r="K182" s="8" t="s">
        <v>736</v>
      </c>
      <c r="L182" s="8" t="s">
        <v>737</v>
      </c>
      <c r="M182" s="9" t="s">
        <v>39</v>
      </c>
      <c r="N182" s="9" t="s">
        <v>728</v>
      </c>
      <c r="O182" s="9" t="s">
        <v>728</v>
      </c>
      <c r="P182" s="22"/>
      <c r="Q182" s="20"/>
      <c r="R182" s="22"/>
      <c r="S182" s="22"/>
      <c r="T182" s="22"/>
      <c r="U182" s="22"/>
      <c r="V182" s="22"/>
      <c r="W182" s="22"/>
      <c r="X182" s="20"/>
      <c r="Y182" s="10" t="s">
        <v>42</v>
      </c>
      <c r="Z182" s="14" t="s">
        <v>738</v>
      </c>
      <c r="AA182" s="12" t="str">
        <f t="shared" si="1"/>
        <v>M2-NyO-17b-I-1</v>
      </c>
      <c r="AB182" s="10" t="s">
        <v>44</v>
      </c>
      <c r="AC182" s="20"/>
      <c r="AD182" s="10" t="s">
        <v>45</v>
      </c>
      <c r="AE182" s="10"/>
    </row>
    <row r="183" ht="75.0" customHeight="1">
      <c r="A183" s="6" t="s">
        <v>733</v>
      </c>
      <c r="B183" s="10" t="s">
        <v>734</v>
      </c>
      <c r="C183" s="6" t="s">
        <v>52</v>
      </c>
      <c r="D183" s="7" t="s">
        <v>33</v>
      </c>
      <c r="E183" s="6"/>
      <c r="F183" s="8" t="s">
        <v>739</v>
      </c>
      <c r="G183" s="9" t="s">
        <v>740</v>
      </c>
      <c r="H183" s="9"/>
      <c r="I183" s="9"/>
      <c r="J183" s="6" t="s">
        <v>76</v>
      </c>
      <c r="K183" s="9" t="s">
        <v>741</v>
      </c>
      <c r="L183" s="9" t="s">
        <v>742</v>
      </c>
      <c r="M183" s="9" t="s">
        <v>39</v>
      </c>
      <c r="N183" s="9" t="s">
        <v>728</v>
      </c>
      <c r="O183" s="9" t="s">
        <v>728</v>
      </c>
      <c r="P183" s="22"/>
      <c r="Q183" s="20"/>
      <c r="R183" s="22"/>
      <c r="S183" s="22"/>
      <c r="T183" s="22"/>
      <c r="U183" s="22"/>
      <c r="V183" s="22"/>
      <c r="W183" s="22"/>
      <c r="X183" s="20"/>
      <c r="Y183" s="10" t="s">
        <v>42</v>
      </c>
      <c r="Z183" s="14" t="s">
        <v>743</v>
      </c>
      <c r="AA183" s="12" t="str">
        <f t="shared" si="1"/>
        <v>M2-NyO-17b-E-1</v>
      </c>
      <c r="AB183" s="10" t="s">
        <v>44</v>
      </c>
      <c r="AC183" s="20"/>
      <c r="AD183" s="10" t="s">
        <v>45</v>
      </c>
      <c r="AE183" s="10"/>
    </row>
    <row r="184" ht="75.0" customHeight="1">
      <c r="A184" s="6" t="s">
        <v>744</v>
      </c>
      <c r="B184" s="6" t="s">
        <v>745</v>
      </c>
      <c r="C184" s="6" t="s">
        <v>32</v>
      </c>
      <c r="D184" s="7" t="s">
        <v>33</v>
      </c>
      <c r="E184" s="6"/>
      <c r="F184" s="9" t="s">
        <v>746</v>
      </c>
      <c r="G184" s="9"/>
      <c r="H184" s="9"/>
      <c r="I184" s="9"/>
      <c r="J184" s="10" t="s">
        <v>747</v>
      </c>
      <c r="K184" s="9" t="s">
        <v>96</v>
      </c>
      <c r="L184" s="9" t="s">
        <v>96</v>
      </c>
      <c r="M184" s="10" t="s">
        <v>39</v>
      </c>
      <c r="N184" s="9" t="s">
        <v>748</v>
      </c>
      <c r="O184" s="9" t="s">
        <v>748</v>
      </c>
      <c r="P184" s="22"/>
      <c r="Q184" s="20"/>
      <c r="R184" s="22"/>
      <c r="S184" s="22"/>
      <c r="T184" s="22"/>
      <c r="U184" s="22"/>
      <c r="V184" s="22"/>
      <c r="W184" s="22"/>
      <c r="X184" s="20"/>
      <c r="Y184" s="10" t="s">
        <v>42</v>
      </c>
      <c r="Z184" s="16" t="s">
        <v>749</v>
      </c>
      <c r="AA184" s="12" t="str">
        <f t="shared" si="1"/>
        <v>M2-NyO-18a-I-1</v>
      </c>
      <c r="AB184" s="10" t="s">
        <v>44</v>
      </c>
      <c r="AC184" s="20"/>
      <c r="AD184" s="10" t="s">
        <v>45</v>
      </c>
      <c r="AE184" s="10" t="s">
        <v>46</v>
      </c>
    </row>
    <row r="185" ht="75.0" customHeight="1">
      <c r="A185" s="6" t="s">
        <v>744</v>
      </c>
      <c r="B185" s="6" t="s">
        <v>745</v>
      </c>
      <c r="C185" s="10" t="s">
        <v>32</v>
      </c>
      <c r="D185" s="7" t="s">
        <v>33</v>
      </c>
      <c r="E185" s="6"/>
      <c r="F185" s="9" t="s">
        <v>750</v>
      </c>
      <c r="G185" s="28"/>
      <c r="H185" s="9"/>
      <c r="I185" s="9"/>
      <c r="J185" s="10" t="s">
        <v>747</v>
      </c>
      <c r="K185" s="9" t="s">
        <v>96</v>
      </c>
      <c r="L185" s="9" t="s">
        <v>96</v>
      </c>
      <c r="M185" s="10" t="s">
        <v>39</v>
      </c>
      <c r="N185" s="9" t="s">
        <v>748</v>
      </c>
      <c r="O185" s="9" t="s">
        <v>748</v>
      </c>
      <c r="P185" s="22"/>
      <c r="Q185" s="20"/>
      <c r="R185" s="22"/>
      <c r="S185" s="22"/>
      <c r="T185" s="22"/>
      <c r="U185" s="22"/>
      <c r="V185" s="22"/>
      <c r="W185" s="22"/>
      <c r="X185" s="20"/>
      <c r="Y185" s="10" t="s">
        <v>42</v>
      </c>
      <c r="Z185" s="16" t="s">
        <v>751</v>
      </c>
      <c r="AA185" s="12" t="str">
        <f t="shared" si="1"/>
        <v>M2-NyO-18a-I-2</v>
      </c>
      <c r="AB185" s="10" t="s">
        <v>44</v>
      </c>
      <c r="AC185" s="20"/>
      <c r="AD185" s="10" t="s">
        <v>45</v>
      </c>
      <c r="AE185" s="10" t="s">
        <v>46</v>
      </c>
    </row>
    <row r="186" ht="75.0" customHeight="1">
      <c r="A186" s="6" t="s">
        <v>744</v>
      </c>
      <c r="B186" s="6" t="s">
        <v>745</v>
      </c>
      <c r="C186" s="10" t="s">
        <v>32</v>
      </c>
      <c r="D186" s="7" t="s">
        <v>33</v>
      </c>
      <c r="E186" s="6"/>
      <c r="F186" s="9" t="s">
        <v>752</v>
      </c>
      <c r="G186" s="28"/>
      <c r="H186" s="9"/>
      <c r="I186" s="9"/>
      <c r="J186" s="10" t="s">
        <v>747</v>
      </c>
      <c r="K186" s="9" t="s">
        <v>96</v>
      </c>
      <c r="L186" s="9" t="s">
        <v>96</v>
      </c>
      <c r="M186" s="10" t="s">
        <v>39</v>
      </c>
      <c r="N186" s="9" t="s">
        <v>748</v>
      </c>
      <c r="O186" s="9" t="s">
        <v>748</v>
      </c>
      <c r="P186" s="22"/>
      <c r="Q186" s="20"/>
      <c r="R186" s="22"/>
      <c r="S186" s="22"/>
      <c r="T186" s="22"/>
      <c r="U186" s="22"/>
      <c r="V186" s="22"/>
      <c r="W186" s="22"/>
      <c r="X186" s="20"/>
      <c r="Y186" s="10" t="s">
        <v>42</v>
      </c>
      <c r="Z186" s="16" t="s">
        <v>753</v>
      </c>
      <c r="AA186" s="12" t="str">
        <f t="shared" si="1"/>
        <v>M2-NyO-18a-I-3</v>
      </c>
      <c r="AB186" s="10" t="s">
        <v>44</v>
      </c>
      <c r="AC186" s="20"/>
      <c r="AD186" s="10" t="s">
        <v>45</v>
      </c>
      <c r="AE186" s="10" t="s">
        <v>46</v>
      </c>
    </row>
    <row r="187" ht="75.0" customHeight="1">
      <c r="A187" s="6" t="s">
        <v>754</v>
      </c>
      <c r="B187" s="6" t="s">
        <v>755</v>
      </c>
      <c r="C187" s="6" t="s">
        <v>32</v>
      </c>
      <c r="D187" s="7" t="s">
        <v>33</v>
      </c>
      <c r="E187" s="6"/>
      <c r="F187" s="8" t="s">
        <v>756</v>
      </c>
      <c r="G187" s="9"/>
      <c r="H187" s="9"/>
      <c r="I187" s="10" t="s">
        <v>95</v>
      </c>
      <c r="J187" s="6" t="s">
        <v>36</v>
      </c>
      <c r="K187" s="8" t="s">
        <v>757</v>
      </c>
      <c r="L187" s="9" t="s">
        <v>758</v>
      </c>
      <c r="M187" s="6" t="s">
        <v>39</v>
      </c>
      <c r="N187" s="8" t="s">
        <v>759</v>
      </c>
      <c r="O187" s="8" t="s">
        <v>759</v>
      </c>
      <c r="P187" s="22"/>
      <c r="Q187" s="20"/>
      <c r="R187" s="22"/>
      <c r="S187" s="22"/>
      <c r="T187" s="22"/>
      <c r="U187" s="22"/>
      <c r="V187" s="22"/>
      <c r="W187" s="22"/>
      <c r="X187" s="20"/>
      <c r="Y187" s="10" t="s">
        <v>42</v>
      </c>
      <c r="Z187" s="18" t="s">
        <v>760</v>
      </c>
      <c r="AA187" s="12" t="str">
        <f t="shared" si="1"/>
        <v>M2-NyO-19a-I-1</v>
      </c>
      <c r="AB187" s="20"/>
      <c r="AC187" s="20"/>
      <c r="AD187" s="10" t="s">
        <v>45</v>
      </c>
      <c r="AE187" s="10"/>
    </row>
    <row r="188" ht="75.0" customHeight="1">
      <c r="A188" s="6" t="s">
        <v>754</v>
      </c>
      <c r="B188" s="6" t="s">
        <v>755</v>
      </c>
      <c r="C188" s="10" t="s">
        <v>32</v>
      </c>
      <c r="D188" s="7" t="s">
        <v>33</v>
      </c>
      <c r="E188" s="6"/>
      <c r="F188" s="8" t="s">
        <v>761</v>
      </c>
      <c r="G188" s="9"/>
      <c r="H188" s="9"/>
      <c r="I188" s="10" t="s">
        <v>95</v>
      </c>
      <c r="J188" s="6" t="s">
        <v>36</v>
      </c>
      <c r="K188" s="9" t="s">
        <v>762</v>
      </c>
      <c r="L188" s="9" t="s">
        <v>763</v>
      </c>
      <c r="M188" s="6" t="s">
        <v>39</v>
      </c>
      <c r="N188" s="8" t="s">
        <v>759</v>
      </c>
      <c r="O188" s="8" t="s">
        <v>759</v>
      </c>
      <c r="P188" s="22"/>
      <c r="Q188" s="20"/>
      <c r="R188" s="22"/>
      <c r="S188" s="22"/>
      <c r="T188" s="22"/>
      <c r="U188" s="22"/>
      <c r="V188" s="22"/>
      <c r="W188" s="22"/>
      <c r="X188" s="20"/>
      <c r="Y188" s="10" t="s">
        <v>42</v>
      </c>
      <c r="Z188" s="18" t="s">
        <v>764</v>
      </c>
      <c r="AA188" s="12" t="str">
        <f t="shared" si="1"/>
        <v>M2-NyO-19a-I-2</v>
      </c>
      <c r="AB188" s="20"/>
      <c r="AC188" s="20"/>
      <c r="AD188" s="10" t="s">
        <v>45</v>
      </c>
      <c r="AE188" s="10"/>
    </row>
    <row r="189" ht="75.0" customHeight="1">
      <c r="A189" s="6" t="s">
        <v>754</v>
      </c>
      <c r="B189" s="6" t="s">
        <v>755</v>
      </c>
      <c r="C189" s="10" t="s">
        <v>32</v>
      </c>
      <c r="D189" s="7" t="s">
        <v>33</v>
      </c>
      <c r="E189" s="6"/>
      <c r="F189" s="8" t="s">
        <v>765</v>
      </c>
      <c r="G189" s="9"/>
      <c r="H189" s="9"/>
      <c r="I189" s="10" t="s">
        <v>95</v>
      </c>
      <c r="J189" s="6" t="s">
        <v>36</v>
      </c>
      <c r="K189" s="9" t="s">
        <v>757</v>
      </c>
      <c r="L189" s="9" t="s">
        <v>766</v>
      </c>
      <c r="M189" s="6" t="s">
        <v>39</v>
      </c>
      <c r="N189" s="8" t="s">
        <v>759</v>
      </c>
      <c r="O189" s="8" t="s">
        <v>759</v>
      </c>
      <c r="P189" s="22"/>
      <c r="Q189" s="20"/>
      <c r="R189" s="22"/>
      <c r="S189" s="22"/>
      <c r="T189" s="22"/>
      <c r="U189" s="22"/>
      <c r="V189" s="22"/>
      <c r="W189" s="22"/>
      <c r="X189" s="20"/>
      <c r="Y189" s="10" t="s">
        <v>42</v>
      </c>
      <c r="Z189" s="18" t="s">
        <v>767</v>
      </c>
      <c r="AA189" s="12" t="str">
        <f t="shared" si="1"/>
        <v>M2-NyO-19a-I-3</v>
      </c>
      <c r="AB189" s="20"/>
      <c r="AC189" s="20"/>
      <c r="AD189" s="10" t="s">
        <v>45</v>
      </c>
      <c r="AE189" s="10"/>
    </row>
    <row r="190" ht="75.0" customHeight="1">
      <c r="A190" s="6" t="s">
        <v>754</v>
      </c>
      <c r="B190" s="6" t="s">
        <v>755</v>
      </c>
      <c r="C190" s="10" t="s">
        <v>52</v>
      </c>
      <c r="D190" s="7" t="s">
        <v>33</v>
      </c>
      <c r="E190" s="6"/>
      <c r="F190" s="8" t="s">
        <v>768</v>
      </c>
      <c r="G190" s="9" t="s">
        <v>107</v>
      </c>
      <c r="H190" s="9"/>
      <c r="I190" s="10" t="s">
        <v>95</v>
      </c>
      <c r="J190" s="6" t="s">
        <v>76</v>
      </c>
      <c r="K190" s="8" t="s">
        <v>769</v>
      </c>
      <c r="L190" s="9" t="s">
        <v>770</v>
      </c>
      <c r="M190" s="6" t="s">
        <v>39</v>
      </c>
      <c r="N190" s="8" t="s">
        <v>759</v>
      </c>
      <c r="O190" s="8" t="s">
        <v>759</v>
      </c>
      <c r="P190" s="22"/>
      <c r="Q190" s="20"/>
      <c r="R190" s="22"/>
      <c r="S190" s="22"/>
      <c r="T190" s="22"/>
      <c r="U190" s="22"/>
      <c r="V190" s="22"/>
      <c r="W190" s="22"/>
      <c r="X190" s="20"/>
      <c r="Y190" s="10" t="s">
        <v>42</v>
      </c>
      <c r="Z190" s="18" t="s">
        <v>771</v>
      </c>
      <c r="AA190" s="12" t="str">
        <f t="shared" si="1"/>
        <v>M2-NyO-19a-E-1</v>
      </c>
      <c r="AB190" s="20"/>
      <c r="AC190" s="20"/>
      <c r="AD190" s="10" t="s">
        <v>45</v>
      </c>
      <c r="AE190" s="10"/>
    </row>
    <row r="191" ht="75.0" customHeight="1">
      <c r="A191" s="6" t="s">
        <v>754</v>
      </c>
      <c r="B191" s="6" t="s">
        <v>755</v>
      </c>
      <c r="C191" s="10" t="s">
        <v>52</v>
      </c>
      <c r="D191" s="7" t="s">
        <v>33</v>
      </c>
      <c r="E191" s="6"/>
      <c r="F191" s="8" t="s">
        <v>772</v>
      </c>
      <c r="G191" s="9" t="s">
        <v>107</v>
      </c>
      <c r="H191" s="9"/>
      <c r="I191" s="10" t="s">
        <v>95</v>
      </c>
      <c r="J191" s="6" t="s">
        <v>76</v>
      </c>
      <c r="K191" s="9" t="s">
        <v>773</v>
      </c>
      <c r="L191" s="9" t="s">
        <v>774</v>
      </c>
      <c r="M191" s="6" t="s">
        <v>39</v>
      </c>
      <c r="N191" s="8" t="s">
        <v>759</v>
      </c>
      <c r="O191" s="8" t="s">
        <v>759</v>
      </c>
      <c r="P191" s="23"/>
      <c r="Q191" s="20"/>
      <c r="R191" s="22"/>
      <c r="S191" s="22"/>
      <c r="T191" s="22"/>
      <c r="U191" s="22"/>
      <c r="V191" s="22"/>
      <c r="W191" s="22"/>
      <c r="X191" s="20"/>
      <c r="Y191" s="10" t="s">
        <v>42</v>
      </c>
      <c r="Z191" s="18" t="s">
        <v>775</v>
      </c>
      <c r="AA191" s="12" t="str">
        <f t="shared" si="1"/>
        <v>M2-NyO-19a-E-2</v>
      </c>
      <c r="AB191" s="20"/>
      <c r="AC191" s="20"/>
      <c r="AD191" s="10" t="s">
        <v>45</v>
      </c>
      <c r="AE191" s="10"/>
    </row>
    <row r="192" ht="75.0" customHeight="1">
      <c r="A192" s="6" t="s">
        <v>754</v>
      </c>
      <c r="B192" s="6" t="s">
        <v>755</v>
      </c>
      <c r="C192" s="10" t="s">
        <v>52</v>
      </c>
      <c r="D192" s="7" t="s">
        <v>33</v>
      </c>
      <c r="E192" s="6"/>
      <c r="F192" s="8" t="s">
        <v>776</v>
      </c>
      <c r="G192" s="9" t="s">
        <v>107</v>
      </c>
      <c r="H192" s="9"/>
      <c r="I192" s="10" t="s">
        <v>95</v>
      </c>
      <c r="J192" s="6" t="s">
        <v>76</v>
      </c>
      <c r="K192" s="9" t="s">
        <v>773</v>
      </c>
      <c r="L192" s="9" t="s">
        <v>777</v>
      </c>
      <c r="M192" s="6" t="s">
        <v>39</v>
      </c>
      <c r="N192" s="8" t="s">
        <v>759</v>
      </c>
      <c r="O192" s="8" t="s">
        <v>759</v>
      </c>
      <c r="P192" s="23"/>
      <c r="Q192" s="20"/>
      <c r="R192" s="22"/>
      <c r="S192" s="22"/>
      <c r="T192" s="22"/>
      <c r="U192" s="22"/>
      <c r="V192" s="22"/>
      <c r="W192" s="22"/>
      <c r="X192" s="20"/>
      <c r="Y192" s="10" t="s">
        <v>42</v>
      </c>
      <c r="Z192" s="18" t="s">
        <v>778</v>
      </c>
      <c r="AA192" s="12" t="str">
        <f t="shared" si="1"/>
        <v>M2-NyO-19a-E-3</v>
      </c>
      <c r="AB192" s="20"/>
      <c r="AC192" s="20"/>
      <c r="AD192" s="10" t="s">
        <v>45</v>
      </c>
      <c r="AE192" s="10"/>
    </row>
    <row r="193" ht="75.0" customHeight="1">
      <c r="A193" s="6" t="s">
        <v>779</v>
      </c>
      <c r="B193" s="6" t="s">
        <v>780</v>
      </c>
      <c r="C193" s="6" t="s">
        <v>32</v>
      </c>
      <c r="D193" s="7" t="s">
        <v>33</v>
      </c>
      <c r="E193" s="6"/>
      <c r="F193" s="8" t="s">
        <v>781</v>
      </c>
      <c r="G193" s="9"/>
      <c r="H193" s="9"/>
      <c r="I193" s="10" t="s">
        <v>95</v>
      </c>
      <c r="J193" s="6" t="s">
        <v>36</v>
      </c>
      <c r="K193" s="9" t="s">
        <v>782</v>
      </c>
      <c r="L193" s="8" t="s">
        <v>783</v>
      </c>
      <c r="M193" s="6" t="s">
        <v>39</v>
      </c>
      <c r="N193" s="9" t="s">
        <v>784</v>
      </c>
      <c r="O193" s="9" t="s">
        <v>784</v>
      </c>
      <c r="P193" s="23"/>
      <c r="Q193" s="20"/>
      <c r="R193" s="22"/>
      <c r="S193" s="22"/>
      <c r="T193" s="22"/>
      <c r="U193" s="22"/>
      <c r="V193" s="22"/>
      <c r="W193" s="22"/>
      <c r="X193" s="20"/>
      <c r="Y193" s="10" t="s">
        <v>42</v>
      </c>
      <c r="Z193" s="18" t="s">
        <v>785</v>
      </c>
      <c r="AA193" s="12" t="str">
        <f t="shared" si="1"/>
        <v>M2-NyO-20a-I-1</v>
      </c>
      <c r="AB193" s="20"/>
      <c r="AC193" s="20"/>
      <c r="AD193" s="10" t="s">
        <v>45</v>
      </c>
      <c r="AE193" s="10"/>
    </row>
    <row r="194" ht="75.0" customHeight="1">
      <c r="A194" s="6" t="s">
        <v>779</v>
      </c>
      <c r="B194" s="6" t="s">
        <v>780</v>
      </c>
      <c r="C194" s="6" t="s">
        <v>32</v>
      </c>
      <c r="D194" s="7" t="s">
        <v>33</v>
      </c>
      <c r="E194" s="6"/>
      <c r="F194" s="8" t="s">
        <v>786</v>
      </c>
      <c r="G194" s="9"/>
      <c r="H194" s="9"/>
      <c r="I194" s="10" t="s">
        <v>95</v>
      </c>
      <c r="J194" s="6" t="s">
        <v>36</v>
      </c>
      <c r="K194" s="9" t="s">
        <v>782</v>
      </c>
      <c r="L194" s="9" t="s">
        <v>787</v>
      </c>
      <c r="M194" s="6" t="s">
        <v>39</v>
      </c>
      <c r="N194" s="9" t="s">
        <v>784</v>
      </c>
      <c r="O194" s="23" t="s">
        <v>784</v>
      </c>
      <c r="P194" s="23"/>
      <c r="Q194" s="20"/>
      <c r="R194" s="22"/>
      <c r="S194" s="22"/>
      <c r="T194" s="22"/>
      <c r="U194" s="22"/>
      <c r="V194" s="22"/>
      <c r="W194" s="22"/>
      <c r="X194" s="20"/>
      <c r="Y194" s="10" t="s">
        <v>42</v>
      </c>
      <c r="Z194" s="18" t="s">
        <v>788</v>
      </c>
      <c r="AA194" s="12" t="str">
        <f t="shared" si="1"/>
        <v>M2-NyO-20a-I-2</v>
      </c>
      <c r="AB194" s="20"/>
      <c r="AC194" s="20"/>
      <c r="AD194" s="10" t="s">
        <v>45</v>
      </c>
      <c r="AE194" s="10"/>
    </row>
    <row r="195" ht="75.0" customHeight="1">
      <c r="A195" s="6" t="s">
        <v>779</v>
      </c>
      <c r="B195" s="6" t="s">
        <v>780</v>
      </c>
      <c r="C195" s="6" t="s">
        <v>32</v>
      </c>
      <c r="D195" s="7" t="s">
        <v>33</v>
      </c>
      <c r="E195" s="6"/>
      <c r="F195" s="8" t="s">
        <v>789</v>
      </c>
      <c r="G195" s="9"/>
      <c r="H195" s="9"/>
      <c r="I195" s="10" t="s">
        <v>95</v>
      </c>
      <c r="J195" s="6" t="s">
        <v>36</v>
      </c>
      <c r="K195" s="9" t="s">
        <v>782</v>
      </c>
      <c r="L195" s="9" t="s">
        <v>787</v>
      </c>
      <c r="M195" s="6" t="s">
        <v>39</v>
      </c>
      <c r="N195" s="9" t="s">
        <v>784</v>
      </c>
      <c r="O195" s="23" t="s">
        <v>784</v>
      </c>
      <c r="P195" s="23"/>
      <c r="Q195" s="20"/>
      <c r="R195" s="22"/>
      <c r="S195" s="22"/>
      <c r="T195" s="22"/>
      <c r="U195" s="22"/>
      <c r="V195" s="22"/>
      <c r="W195" s="22"/>
      <c r="X195" s="20"/>
      <c r="Y195" s="10" t="s">
        <v>42</v>
      </c>
      <c r="Z195" s="18" t="s">
        <v>790</v>
      </c>
      <c r="AA195" s="12" t="str">
        <f t="shared" si="1"/>
        <v>M2-NyO-20a-I-3</v>
      </c>
      <c r="AB195" s="20"/>
      <c r="AC195" s="20"/>
      <c r="AD195" s="10" t="s">
        <v>45</v>
      </c>
      <c r="AE195" s="10"/>
    </row>
    <row r="196" ht="75.0" customHeight="1">
      <c r="A196" s="6" t="s">
        <v>779</v>
      </c>
      <c r="B196" s="6" t="s">
        <v>780</v>
      </c>
      <c r="C196" s="6" t="s">
        <v>52</v>
      </c>
      <c r="D196" s="10" t="s">
        <v>33</v>
      </c>
      <c r="E196" s="6"/>
      <c r="F196" s="9" t="s">
        <v>791</v>
      </c>
      <c r="G196" s="9"/>
      <c r="H196" s="9"/>
      <c r="I196" s="10" t="s">
        <v>95</v>
      </c>
      <c r="J196" s="6" t="s">
        <v>36</v>
      </c>
      <c r="K196" s="9" t="s">
        <v>792</v>
      </c>
      <c r="L196" s="9" t="s">
        <v>793</v>
      </c>
      <c r="M196" s="6" t="s">
        <v>39</v>
      </c>
      <c r="N196" s="9" t="s">
        <v>794</v>
      </c>
      <c r="O196" s="23" t="s">
        <v>794</v>
      </c>
      <c r="P196" s="23"/>
      <c r="Q196" s="20"/>
      <c r="R196" s="22"/>
      <c r="S196" s="22"/>
      <c r="T196" s="22"/>
      <c r="U196" s="22"/>
      <c r="V196" s="22"/>
      <c r="W196" s="22"/>
      <c r="X196" s="20"/>
      <c r="Y196" s="10" t="s">
        <v>42</v>
      </c>
      <c r="Z196" s="18" t="s">
        <v>795</v>
      </c>
      <c r="AA196" s="12" t="str">
        <f t="shared" si="1"/>
        <v>M2-NyO-20a-E-1</v>
      </c>
      <c r="AB196" s="20"/>
      <c r="AC196" s="20"/>
      <c r="AD196" s="10" t="s">
        <v>45</v>
      </c>
      <c r="AE196" s="10"/>
    </row>
    <row r="197" ht="75.0" customHeight="1">
      <c r="A197" s="6" t="s">
        <v>779</v>
      </c>
      <c r="B197" s="6" t="s">
        <v>780</v>
      </c>
      <c r="C197" s="6" t="s">
        <v>52</v>
      </c>
      <c r="D197" s="10" t="s">
        <v>33</v>
      </c>
      <c r="E197" s="6"/>
      <c r="F197" s="9" t="s">
        <v>796</v>
      </c>
      <c r="G197" s="28"/>
      <c r="H197" s="9"/>
      <c r="I197" s="10" t="s">
        <v>95</v>
      </c>
      <c r="J197" s="6" t="s">
        <v>36</v>
      </c>
      <c r="K197" s="9" t="s">
        <v>792</v>
      </c>
      <c r="L197" s="9" t="s">
        <v>797</v>
      </c>
      <c r="M197" s="6" t="s">
        <v>39</v>
      </c>
      <c r="N197" s="9" t="s">
        <v>798</v>
      </c>
      <c r="O197" s="9" t="s">
        <v>798</v>
      </c>
      <c r="P197" s="23"/>
      <c r="Q197" s="20"/>
      <c r="R197" s="22"/>
      <c r="S197" s="22"/>
      <c r="T197" s="22"/>
      <c r="U197" s="22"/>
      <c r="V197" s="22"/>
      <c r="W197" s="22"/>
      <c r="X197" s="20"/>
      <c r="Y197" s="10" t="s">
        <v>42</v>
      </c>
      <c r="Z197" s="18" t="s">
        <v>799</v>
      </c>
      <c r="AA197" s="12" t="str">
        <f t="shared" si="1"/>
        <v>M2-NyO-20a-E-2</v>
      </c>
      <c r="AB197" s="20"/>
      <c r="AC197" s="20"/>
      <c r="AD197" s="10" t="s">
        <v>45</v>
      </c>
      <c r="AE197" s="10"/>
    </row>
    <row r="198" ht="75.0" customHeight="1">
      <c r="A198" s="6" t="s">
        <v>779</v>
      </c>
      <c r="B198" s="6" t="s">
        <v>780</v>
      </c>
      <c r="C198" s="6" t="s">
        <v>52</v>
      </c>
      <c r="D198" s="10" t="s">
        <v>33</v>
      </c>
      <c r="E198" s="6"/>
      <c r="F198" s="9" t="s">
        <v>800</v>
      </c>
      <c r="G198" s="28"/>
      <c r="H198" s="9"/>
      <c r="I198" s="10" t="s">
        <v>95</v>
      </c>
      <c r="J198" s="6" t="s">
        <v>36</v>
      </c>
      <c r="K198" s="9" t="s">
        <v>801</v>
      </c>
      <c r="L198" s="9" t="s">
        <v>802</v>
      </c>
      <c r="M198" s="6" t="s">
        <v>39</v>
      </c>
      <c r="N198" s="9" t="s">
        <v>803</v>
      </c>
      <c r="O198" s="23" t="s">
        <v>803</v>
      </c>
      <c r="P198" s="23"/>
      <c r="Q198" s="20"/>
      <c r="R198" s="19"/>
      <c r="S198" s="19"/>
      <c r="T198" s="19"/>
      <c r="U198" s="19"/>
      <c r="V198" s="19"/>
      <c r="W198" s="22"/>
      <c r="X198" s="20"/>
      <c r="Y198" s="10" t="s">
        <v>42</v>
      </c>
      <c r="Z198" s="18" t="s">
        <v>804</v>
      </c>
      <c r="AA198" s="12" t="str">
        <f t="shared" si="1"/>
        <v>M2-NyO-20a-E-3</v>
      </c>
      <c r="AB198" s="20"/>
      <c r="AC198" s="20"/>
      <c r="AD198" s="10" t="s">
        <v>45</v>
      </c>
      <c r="AE198" s="10"/>
    </row>
    <row r="199" ht="75.0" customHeight="1">
      <c r="A199" s="10" t="s">
        <v>805</v>
      </c>
      <c r="B199" s="10" t="s">
        <v>806</v>
      </c>
      <c r="C199" s="10" t="s">
        <v>32</v>
      </c>
      <c r="D199" s="7" t="s">
        <v>33</v>
      </c>
      <c r="E199" s="6"/>
      <c r="F199" s="8" t="s">
        <v>807</v>
      </c>
      <c r="G199" s="30" t="s">
        <v>808</v>
      </c>
      <c r="H199" s="9"/>
      <c r="I199" s="6" t="s">
        <v>675</v>
      </c>
      <c r="J199" s="6" t="s">
        <v>66</v>
      </c>
      <c r="K199" s="9" t="s">
        <v>809</v>
      </c>
      <c r="L199" s="8" t="s">
        <v>810</v>
      </c>
      <c r="M199" s="6" t="s">
        <v>39</v>
      </c>
      <c r="N199" s="8" t="s">
        <v>811</v>
      </c>
      <c r="O199" s="8" t="s">
        <v>812</v>
      </c>
      <c r="P199" s="23"/>
      <c r="Q199" s="20"/>
      <c r="R199" s="19"/>
      <c r="S199" s="19"/>
      <c r="T199" s="19"/>
      <c r="U199" s="19"/>
      <c r="V199" s="19"/>
      <c r="W199" s="22"/>
      <c r="X199" s="20"/>
      <c r="Y199" s="10" t="s">
        <v>42</v>
      </c>
      <c r="Z199" s="18" t="s">
        <v>813</v>
      </c>
      <c r="AA199" s="12" t="str">
        <f t="shared" si="1"/>
        <v>M2-NyO-63a-I-1</v>
      </c>
      <c r="AB199" s="20"/>
      <c r="AC199" s="20"/>
      <c r="AD199" s="10"/>
      <c r="AE199" s="10" t="s">
        <v>46</v>
      </c>
    </row>
    <row r="200" ht="75.0" customHeight="1">
      <c r="A200" s="10" t="s">
        <v>805</v>
      </c>
      <c r="B200" s="10" t="s">
        <v>806</v>
      </c>
      <c r="C200" s="10" t="s">
        <v>52</v>
      </c>
      <c r="D200" s="7" t="s">
        <v>33</v>
      </c>
      <c r="E200" s="6"/>
      <c r="F200" s="8" t="s">
        <v>814</v>
      </c>
      <c r="G200" s="30" t="s">
        <v>808</v>
      </c>
      <c r="H200" s="9"/>
      <c r="I200" s="6" t="s">
        <v>675</v>
      </c>
      <c r="J200" s="10" t="s">
        <v>76</v>
      </c>
      <c r="K200" s="9" t="s">
        <v>815</v>
      </c>
      <c r="L200" s="9" t="s">
        <v>816</v>
      </c>
      <c r="M200" s="6" t="s">
        <v>39</v>
      </c>
      <c r="N200" s="8" t="s">
        <v>811</v>
      </c>
      <c r="O200" s="8" t="s">
        <v>812</v>
      </c>
      <c r="P200" s="23"/>
      <c r="Q200" s="20"/>
      <c r="R200" s="19"/>
      <c r="S200" s="19"/>
      <c r="T200" s="19"/>
      <c r="U200" s="19"/>
      <c r="V200" s="19"/>
      <c r="W200" s="22"/>
      <c r="X200" s="20"/>
      <c r="Y200" s="10" t="s">
        <v>42</v>
      </c>
      <c r="Z200" s="18" t="s">
        <v>817</v>
      </c>
      <c r="AA200" s="12" t="str">
        <f t="shared" si="1"/>
        <v>M2-NyO-63a-E-1</v>
      </c>
      <c r="AB200" s="20"/>
      <c r="AC200" s="20"/>
      <c r="AD200" s="10"/>
      <c r="AE200" s="10" t="s">
        <v>46</v>
      </c>
    </row>
    <row r="201" ht="75.0" customHeight="1">
      <c r="A201" s="10" t="s">
        <v>805</v>
      </c>
      <c r="B201" s="10" t="s">
        <v>806</v>
      </c>
      <c r="C201" s="10" t="s">
        <v>115</v>
      </c>
      <c r="D201" s="7" t="s">
        <v>33</v>
      </c>
      <c r="E201" s="6"/>
      <c r="F201" s="8" t="s">
        <v>818</v>
      </c>
      <c r="G201" s="30" t="s">
        <v>819</v>
      </c>
      <c r="H201" s="9"/>
      <c r="I201" s="6" t="s">
        <v>675</v>
      </c>
      <c r="J201" s="6" t="s">
        <v>76</v>
      </c>
      <c r="K201" s="9" t="s">
        <v>820</v>
      </c>
      <c r="L201" s="9" t="s">
        <v>821</v>
      </c>
      <c r="M201" s="6" t="s">
        <v>39</v>
      </c>
      <c r="N201" s="8" t="s">
        <v>811</v>
      </c>
      <c r="O201" s="8" t="s">
        <v>812</v>
      </c>
      <c r="P201" s="23"/>
      <c r="Q201" s="20"/>
      <c r="R201" s="19"/>
      <c r="S201" s="19"/>
      <c r="T201" s="19"/>
      <c r="U201" s="19"/>
      <c r="V201" s="19"/>
      <c r="W201" s="22"/>
      <c r="X201" s="20"/>
      <c r="Y201" s="10" t="s">
        <v>42</v>
      </c>
      <c r="Z201" s="39" t="s">
        <v>822</v>
      </c>
      <c r="AA201" s="12" t="str">
        <f t="shared" si="1"/>
        <v>M2-NyO-63a-A-1</v>
      </c>
      <c r="AB201" s="20"/>
      <c r="AC201" s="20"/>
      <c r="AD201" s="10"/>
      <c r="AE201" s="10" t="s">
        <v>46</v>
      </c>
    </row>
    <row r="202" ht="75.0" customHeight="1">
      <c r="A202" s="10" t="s">
        <v>805</v>
      </c>
      <c r="B202" s="10" t="s">
        <v>806</v>
      </c>
      <c r="C202" s="10" t="s">
        <v>115</v>
      </c>
      <c r="D202" s="7" t="s">
        <v>33</v>
      </c>
      <c r="E202" s="6"/>
      <c r="F202" s="8" t="s">
        <v>823</v>
      </c>
      <c r="G202" s="30" t="s">
        <v>824</v>
      </c>
      <c r="H202" s="9"/>
      <c r="I202" s="6" t="s">
        <v>675</v>
      </c>
      <c r="J202" s="6" t="s">
        <v>76</v>
      </c>
      <c r="K202" s="9" t="s">
        <v>820</v>
      </c>
      <c r="L202" s="9" t="s">
        <v>816</v>
      </c>
      <c r="M202" s="6" t="s">
        <v>39</v>
      </c>
      <c r="N202" s="8" t="s">
        <v>811</v>
      </c>
      <c r="O202" s="8" t="s">
        <v>812</v>
      </c>
      <c r="P202" s="23"/>
      <c r="Q202" s="20"/>
      <c r="R202" s="19"/>
      <c r="S202" s="19"/>
      <c r="T202" s="19"/>
      <c r="U202" s="19"/>
      <c r="V202" s="19"/>
      <c r="W202" s="22"/>
      <c r="X202" s="20"/>
      <c r="Y202" s="10" t="s">
        <v>42</v>
      </c>
      <c r="Z202" s="39" t="s">
        <v>825</v>
      </c>
      <c r="AA202" s="12" t="str">
        <f t="shared" si="1"/>
        <v>M2-NyO-63a-A-2</v>
      </c>
      <c r="AB202" s="20"/>
      <c r="AC202" s="20"/>
      <c r="AD202" s="10"/>
      <c r="AE202" s="10" t="s">
        <v>46</v>
      </c>
    </row>
    <row r="203" ht="75.0" customHeight="1">
      <c r="A203" s="10" t="s">
        <v>805</v>
      </c>
      <c r="B203" s="10" t="s">
        <v>806</v>
      </c>
      <c r="C203" s="10" t="s">
        <v>115</v>
      </c>
      <c r="D203" s="7" t="s">
        <v>33</v>
      </c>
      <c r="E203" s="6"/>
      <c r="F203" s="8" t="s">
        <v>826</v>
      </c>
      <c r="G203" s="30" t="s">
        <v>827</v>
      </c>
      <c r="H203" s="9"/>
      <c r="I203" s="6" t="s">
        <v>675</v>
      </c>
      <c r="J203" s="6" t="s">
        <v>76</v>
      </c>
      <c r="K203" s="9" t="s">
        <v>820</v>
      </c>
      <c r="L203" s="9" t="s">
        <v>816</v>
      </c>
      <c r="M203" s="6" t="s">
        <v>39</v>
      </c>
      <c r="N203" s="8" t="s">
        <v>811</v>
      </c>
      <c r="O203" s="8" t="s">
        <v>812</v>
      </c>
      <c r="P203" s="23"/>
      <c r="Q203" s="20"/>
      <c r="R203" s="19"/>
      <c r="S203" s="19"/>
      <c r="T203" s="19"/>
      <c r="U203" s="19"/>
      <c r="V203" s="19"/>
      <c r="W203" s="22"/>
      <c r="X203" s="20"/>
      <c r="Y203" s="10" t="s">
        <v>42</v>
      </c>
      <c r="Z203" s="39" t="s">
        <v>828</v>
      </c>
      <c r="AA203" s="12" t="str">
        <f t="shared" si="1"/>
        <v>M2-NyO-63a-A-3</v>
      </c>
      <c r="AB203" s="20"/>
      <c r="AC203" s="20"/>
      <c r="AD203" s="10"/>
      <c r="AE203" s="10" t="s">
        <v>46</v>
      </c>
    </row>
    <row r="204" ht="75.0" customHeight="1">
      <c r="A204" s="10" t="s">
        <v>829</v>
      </c>
      <c r="B204" s="10" t="s">
        <v>830</v>
      </c>
      <c r="C204" s="10" t="s">
        <v>32</v>
      </c>
      <c r="D204" s="7" t="s">
        <v>33</v>
      </c>
      <c r="E204" s="6"/>
      <c r="F204" s="8" t="s">
        <v>831</v>
      </c>
      <c r="G204" s="30"/>
      <c r="H204" s="9"/>
      <c r="I204" s="10" t="s">
        <v>95</v>
      </c>
      <c r="J204" s="10" t="s">
        <v>36</v>
      </c>
      <c r="K204" s="8" t="s">
        <v>832</v>
      </c>
      <c r="L204" s="40" t="s">
        <v>833</v>
      </c>
      <c r="M204" s="10" t="s">
        <v>39</v>
      </c>
      <c r="N204" s="8" t="s">
        <v>834</v>
      </c>
      <c r="O204" s="8" t="s">
        <v>834</v>
      </c>
      <c r="P204" s="23"/>
      <c r="Q204" s="20"/>
      <c r="R204" s="19"/>
      <c r="S204" s="19"/>
      <c r="T204" s="19"/>
      <c r="U204" s="19"/>
      <c r="V204" s="19"/>
      <c r="W204" s="22"/>
      <c r="X204" s="20"/>
      <c r="Y204" s="10" t="s">
        <v>42</v>
      </c>
      <c r="Z204" s="18" t="s">
        <v>835</v>
      </c>
      <c r="AA204" s="12" t="str">
        <f t="shared" si="1"/>
        <v>M2-NyO-65a-I-1</v>
      </c>
      <c r="AB204" s="20"/>
      <c r="AC204" s="20"/>
      <c r="AD204" s="10"/>
      <c r="AE204" s="10" t="s">
        <v>46</v>
      </c>
    </row>
    <row r="205" ht="75.0" customHeight="1">
      <c r="A205" s="10" t="s">
        <v>829</v>
      </c>
      <c r="B205" s="10" t="s">
        <v>830</v>
      </c>
      <c r="C205" s="10" t="s">
        <v>32</v>
      </c>
      <c r="D205" s="7" t="s">
        <v>33</v>
      </c>
      <c r="E205" s="6"/>
      <c r="F205" s="8" t="s">
        <v>836</v>
      </c>
      <c r="G205" s="28"/>
      <c r="H205" s="9"/>
      <c r="I205" s="10" t="s">
        <v>95</v>
      </c>
      <c r="J205" s="10" t="s">
        <v>36</v>
      </c>
      <c r="K205" s="8" t="s">
        <v>832</v>
      </c>
      <c r="L205" s="41" t="s">
        <v>837</v>
      </c>
      <c r="M205" s="10" t="s">
        <v>39</v>
      </c>
      <c r="N205" s="8" t="s">
        <v>834</v>
      </c>
      <c r="O205" s="8" t="s">
        <v>834</v>
      </c>
      <c r="P205" s="23"/>
      <c r="Q205" s="20"/>
      <c r="R205" s="19"/>
      <c r="S205" s="19"/>
      <c r="T205" s="19"/>
      <c r="U205" s="19"/>
      <c r="V205" s="19"/>
      <c r="W205" s="22"/>
      <c r="X205" s="20"/>
      <c r="Y205" s="10" t="s">
        <v>42</v>
      </c>
      <c r="Z205" s="39" t="s">
        <v>838</v>
      </c>
      <c r="AA205" s="12" t="str">
        <f t="shared" si="1"/>
        <v>M2-NyO-65a-I-2</v>
      </c>
      <c r="AB205" s="20"/>
      <c r="AC205" s="20"/>
      <c r="AD205" s="10"/>
      <c r="AE205" s="10" t="s">
        <v>46</v>
      </c>
    </row>
    <row r="206" ht="75.0" customHeight="1">
      <c r="A206" s="10" t="s">
        <v>829</v>
      </c>
      <c r="B206" s="10" t="s">
        <v>830</v>
      </c>
      <c r="C206" s="10" t="s">
        <v>32</v>
      </c>
      <c r="D206" s="7" t="s">
        <v>33</v>
      </c>
      <c r="E206" s="6"/>
      <c r="F206" s="8" t="s">
        <v>839</v>
      </c>
      <c r="G206" s="28"/>
      <c r="H206" s="9"/>
      <c r="I206" s="10" t="s">
        <v>95</v>
      </c>
      <c r="J206" s="10" t="s">
        <v>36</v>
      </c>
      <c r="K206" s="8" t="s">
        <v>832</v>
      </c>
      <c r="L206" s="41" t="s">
        <v>840</v>
      </c>
      <c r="M206" s="10" t="s">
        <v>39</v>
      </c>
      <c r="N206" s="8" t="s">
        <v>834</v>
      </c>
      <c r="O206" s="8" t="s">
        <v>834</v>
      </c>
      <c r="P206" s="23"/>
      <c r="Q206" s="20"/>
      <c r="R206" s="19"/>
      <c r="S206" s="19"/>
      <c r="T206" s="19"/>
      <c r="U206" s="19"/>
      <c r="V206" s="19"/>
      <c r="W206" s="22"/>
      <c r="X206" s="20"/>
      <c r="Y206" s="10" t="s">
        <v>42</v>
      </c>
      <c r="Z206" s="39" t="s">
        <v>841</v>
      </c>
      <c r="AA206" s="12" t="str">
        <f t="shared" si="1"/>
        <v>M2-NyO-65a-I-3</v>
      </c>
      <c r="AB206" s="20"/>
      <c r="AC206" s="20"/>
      <c r="AD206" s="10"/>
      <c r="AE206" s="10" t="s">
        <v>46</v>
      </c>
    </row>
    <row r="207" ht="75.0" customHeight="1">
      <c r="A207" s="10" t="s">
        <v>829</v>
      </c>
      <c r="B207" s="10" t="s">
        <v>830</v>
      </c>
      <c r="C207" s="10" t="s">
        <v>52</v>
      </c>
      <c r="D207" s="7" t="s">
        <v>33</v>
      </c>
      <c r="E207" s="6"/>
      <c r="F207" s="8" t="s">
        <v>842</v>
      </c>
      <c r="G207" s="30" t="s">
        <v>843</v>
      </c>
      <c r="H207" s="9"/>
      <c r="I207" s="10" t="s">
        <v>95</v>
      </c>
      <c r="J207" s="10" t="s">
        <v>76</v>
      </c>
      <c r="K207" s="8" t="s">
        <v>844</v>
      </c>
      <c r="L207" s="40" t="s">
        <v>845</v>
      </c>
      <c r="M207" s="10" t="s">
        <v>39</v>
      </c>
      <c r="N207" s="8" t="s">
        <v>834</v>
      </c>
      <c r="O207" s="8" t="s">
        <v>834</v>
      </c>
      <c r="P207" s="23"/>
      <c r="Q207" s="20"/>
      <c r="R207" s="19"/>
      <c r="S207" s="19"/>
      <c r="T207" s="19"/>
      <c r="U207" s="19"/>
      <c r="V207" s="19"/>
      <c r="W207" s="22"/>
      <c r="X207" s="20"/>
      <c r="Y207" s="10" t="s">
        <v>42</v>
      </c>
      <c r="Z207" s="18" t="s">
        <v>846</v>
      </c>
      <c r="AA207" s="12" t="str">
        <f t="shared" si="1"/>
        <v>M2-NyO-65a-E-1</v>
      </c>
      <c r="AB207" s="20"/>
      <c r="AC207" s="20"/>
      <c r="AD207" s="10"/>
      <c r="AE207" s="10" t="s">
        <v>46</v>
      </c>
    </row>
    <row r="208" ht="75.0" customHeight="1">
      <c r="A208" s="10" t="s">
        <v>829</v>
      </c>
      <c r="B208" s="10" t="s">
        <v>830</v>
      </c>
      <c r="C208" s="10" t="s">
        <v>52</v>
      </c>
      <c r="D208" s="7" t="s">
        <v>33</v>
      </c>
      <c r="E208" s="6"/>
      <c r="F208" s="8" t="s">
        <v>847</v>
      </c>
      <c r="G208" s="8" t="s">
        <v>848</v>
      </c>
      <c r="H208" s="9"/>
      <c r="I208" s="10" t="s">
        <v>95</v>
      </c>
      <c r="J208" s="10" t="s">
        <v>76</v>
      </c>
      <c r="K208" s="8" t="s">
        <v>844</v>
      </c>
      <c r="L208" s="41" t="s">
        <v>849</v>
      </c>
      <c r="M208" s="10" t="s">
        <v>39</v>
      </c>
      <c r="N208" s="8" t="s">
        <v>834</v>
      </c>
      <c r="O208" s="8" t="s">
        <v>834</v>
      </c>
      <c r="P208" s="23"/>
      <c r="Q208" s="20"/>
      <c r="R208" s="19"/>
      <c r="S208" s="19"/>
      <c r="T208" s="19"/>
      <c r="U208" s="19"/>
      <c r="V208" s="19"/>
      <c r="W208" s="22"/>
      <c r="X208" s="20"/>
      <c r="Y208" s="10" t="s">
        <v>42</v>
      </c>
      <c r="Z208" s="39" t="s">
        <v>850</v>
      </c>
      <c r="AA208" s="12" t="str">
        <f t="shared" si="1"/>
        <v>M2-NyO-65a-E-2</v>
      </c>
      <c r="AB208" s="20"/>
      <c r="AC208" s="20"/>
      <c r="AD208" s="10"/>
      <c r="AE208" s="10" t="s">
        <v>46</v>
      </c>
    </row>
    <row r="209" ht="75.0" customHeight="1">
      <c r="A209" s="10" t="s">
        <v>829</v>
      </c>
      <c r="B209" s="10" t="s">
        <v>830</v>
      </c>
      <c r="C209" s="10" t="s">
        <v>52</v>
      </c>
      <c r="D209" s="7" t="s">
        <v>33</v>
      </c>
      <c r="E209" s="6"/>
      <c r="F209" s="8" t="s">
        <v>851</v>
      </c>
      <c r="G209" s="8" t="s">
        <v>852</v>
      </c>
      <c r="H209" s="9"/>
      <c r="I209" s="10" t="s">
        <v>95</v>
      </c>
      <c r="J209" s="10" t="s">
        <v>76</v>
      </c>
      <c r="K209" s="8" t="s">
        <v>844</v>
      </c>
      <c r="L209" s="41" t="s">
        <v>853</v>
      </c>
      <c r="M209" s="10" t="s">
        <v>39</v>
      </c>
      <c r="N209" s="8" t="s">
        <v>834</v>
      </c>
      <c r="O209" s="8" t="s">
        <v>834</v>
      </c>
      <c r="P209" s="23"/>
      <c r="Q209" s="20"/>
      <c r="R209" s="19"/>
      <c r="S209" s="19"/>
      <c r="T209" s="19"/>
      <c r="U209" s="19"/>
      <c r="V209" s="19"/>
      <c r="W209" s="22"/>
      <c r="X209" s="20"/>
      <c r="Y209" s="10" t="s">
        <v>42</v>
      </c>
      <c r="Z209" s="39" t="s">
        <v>854</v>
      </c>
      <c r="AA209" s="12" t="str">
        <f t="shared" si="1"/>
        <v>M2-NyO-65a-E-3</v>
      </c>
      <c r="AB209" s="20"/>
      <c r="AC209" s="20"/>
      <c r="AD209" s="10"/>
      <c r="AE209" s="10" t="s">
        <v>46</v>
      </c>
    </row>
    <row r="210" ht="75.0" customHeight="1">
      <c r="A210" s="6" t="s">
        <v>855</v>
      </c>
      <c r="B210" s="6" t="s">
        <v>856</v>
      </c>
      <c r="C210" s="6" t="s">
        <v>32</v>
      </c>
      <c r="D210" s="7" t="s">
        <v>33</v>
      </c>
      <c r="E210" s="6"/>
      <c r="F210" s="8" t="s">
        <v>857</v>
      </c>
      <c r="G210" s="9"/>
      <c r="H210" s="9"/>
      <c r="I210" s="6" t="s">
        <v>675</v>
      </c>
      <c r="J210" s="10" t="s">
        <v>531</v>
      </c>
      <c r="K210" s="9" t="s">
        <v>858</v>
      </c>
      <c r="L210" s="8" t="s">
        <v>859</v>
      </c>
      <c r="M210" s="6" t="s">
        <v>39</v>
      </c>
      <c r="N210" s="8" t="s">
        <v>860</v>
      </c>
      <c r="O210" s="8" t="s">
        <v>861</v>
      </c>
      <c r="P210" s="23"/>
      <c r="Q210" s="20"/>
      <c r="R210" s="19"/>
      <c r="S210" s="19"/>
      <c r="T210" s="19"/>
      <c r="U210" s="19"/>
      <c r="V210" s="19"/>
      <c r="W210" s="19"/>
      <c r="X210" s="20"/>
      <c r="Y210" s="10" t="s">
        <v>42</v>
      </c>
      <c r="Z210" s="14" t="s">
        <v>862</v>
      </c>
      <c r="AA210" s="12" t="str">
        <f t="shared" si="1"/>
        <v>M2-NyO-21a-I-1</v>
      </c>
      <c r="AB210" s="10" t="s">
        <v>44</v>
      </c>
      <c r="AC210" s="20"/>
      <c r="AD210" s="10" t="s">
        <v>45</v>
      </c>
      <c r="AE210" s="10" t="s">
        <v>46</v>
      </c>
    </row>
    <row r="211" ht="75.0" customHeight="1">
      <c r="A211" s="6" t="s">
        <v>855</v>
      </c>
      <c r="B211" s="6" t="s">
        <v>856</v>
      </c>
      <c r="C211" s="6" t="s">
        <v>52</v>
      </c>
      <c r="D211" s="7" t="s">
        <v>33</v>
      </c>
      <c r="E211" s="6"/>
      <c r="F211" s="9" t="s">
        <v>863</v>
      </c>
      <c r="G211" s="9" t="s">
        <v>864</v>
      </c>
      <c r="H211" s="9"/>
      <c r="I211" s="6" t="s">
        <v>675</v>
      </c>
      <c r="J211" s="6" t="s">
        <v>66</v>
      </c>
      <c r="K211" s="9" t="s">
        <v>858</v>
      </c>
      <c r="L211" s="9" t="s">
        <v>865</v>
      </c>
      <c r="M211" s="6" t="s">
        <v>39</v>
      </c>
      <c r="N211" s="8" t="s">
        <v>860</v>
      </c>
      <c r="O211" s="8" t="s">
        <v>861</v>
      </c>
      <c r="P211" s="23"/>
      <c r="Q211" s="20"/>
      <c r="R211" s="19"/>
      <c r="S211" s="19"/>
      <c r="T211" s="21"/>
      <c r="U211" s="19"/>
      <c r="V211" s="19"/>
      <c r="W211" s="19"/>
      <c r="X211" s="20"/>
      <c r="Y211" s="10" t="s">
        <v>42</v>
      </c>
      <c r="Z211" s="14" t="s">
        <v>866</v>
      </c>
      <c r="AA211" s="12" t="str">
        <f t="shared" si="1"/>
        <v>M2-NyO-21a-E-1</v>
      </c>
      <c r="AB211" s="10" t="s">
        <v>44</v>
      </c>
      <c r="AC211" s="20"/>
      <c r="AD211" s="10" t="s">
        <v>45</v>
      </c>
      <c r="AE211" s="10" t="s">
        <v>46</v>
      </c>
    </row>
    <row r="212" ht="75.0" customHeight="1">
      <c r="A212" s="6" t="s">
        <v>855</v>
      </c>
      <c r="B212" s="6" t="s">
        <v>856</v>
      </c>
      <c r="C212" s="6" t="s">
        <v>52</v>
      </c>
      <c r="D212" s="7" t="s">
        <v>33</v>
      </c>
      <c r="E212" s="6"/>
      <c r="F212" s="9" t="s">
        <v>863</v>
      </c>
      <c r="G212" s="9" t="s">
        <v>867</v>
      </c>
      <c r="H212" s="9"/>
      <c r="I212" s="6" t="s">
        <v>675</v>
      </c>
      <c r="J212" s="6" t="s">
        <v>66</v>
      </c>
      <c r="K212" s="9" t="s">
        <v>858</v>
      </c>
      <c r="L212" s="9" t="s">
        <v>868</v>
      </c>
      <c r="M212" s="6" t="s">
        <v>39</v>
      </c>
      <c r="N212" s="8" t="s">
        <v>860</v>
      </c>
      <c r="O212" s="8" t="s">
        <v>861</v>
      </c>
      <c r="P212" s="23"/>
      <c r="Q212" s="20"/>
      <c r="R212" s="19"/>
      <c r="S212" s="19"/>
      <c r="T212" s="21"/>
      <c r="U212" s="19"/>
      <c r="V212" s="19"/>
      <c r="W212" s="19"/>
      <c r="X212" s="20"/>
      <c r="Y212" s="10" t="s">
        <v>42</v>
      </c>
      <c r="Z212" s="14" t="s">
        <v>869</v>
      </c>
      <c r="AA212" s="12" t="str">
        <f t="shared" si="1"/>
        <v>M2-NyO-21a-E-2</v>
      </c>
      <c r="AB212" s="10" t="s">
        <v>44</v>
      </c>
      <c r="AC212" s="20"/>
      <c r="AD212" s="10" t="s">
        <v>45</v>
      </c>
      <c r="AE212" s="10" t="s">
        <v>46</v>
      </c>
    </row>
    <row r="213" ht="75.0" customHeight="1">
      <c r="A213" s="6" t="s">
        <v>870</v>
      </c>
      <c r="B213" s="6" t="s">
        <v>871</v>
      </c>
      <c r="C213" s="6" t="s">
        <v>32</v>
      </c>
      <c r="D213" s="7" t="s">
        <v>33</v>
      </c>
      <c r="E213" s="6"/>
      <c r="F213" s="9" t="s">
        <v>872</v>
      </c>
      <c r="G213" s="9" t="s">
        <v>873</v>
      </c>
      <c r="H213" s="9"/>
      <c r="I213" s="6" t="s">
        <v>675</v>
      </c>
      <c r="J213" s="6" t="s">
        <v>66</v>
      </c>
      <c r="K213" s="9" t="s">
        <v>874</v>
      </c>
      <c r="L213" s="8" t="s">
        <v>875</v>
      </c>
      <c r="M213" s="6" t="s">
        <v>39</v>
      </c>
      <c r="N213" s="9" t="s">
        <v>876</v>
      </c>
      <c r="O213" s="9" t="s">
        <v>876</v>
      </c>
      <c r="P213" s="22"/>
      <c r="Q213" s="20"/>
      <c r="R213" s="22"/>
      <c r="S213" s="22"/>
      <c r="T213" s="22"/>
      <c r="U213" s="22"/>
      <c r="V213" s="22"/>
      <c r="W213" s="22"/>
      <c r="X213" s="20"/>
      <c r="Y213" s="10" t="s">
        <v>42</v>
      </c>
      <c r="Z213" s="42" t="s">
        <v>877</v>
      </c>
      <c r="AA213" s="12" t="str">
        <f t="shared" si="1"/>
        <v>M2-NyO-21b-I-1</v>
      </c>
      <c r="AB213" s="10" t="s">
        <v>44</v>
      </c>
      <c r="AC213" s="10" t="s">
        <v>555</v>
      </c>
      <c r="AD213" s="10" t="s">
        <v>45</v>
      </c>
      <c r="AE213" s="10" t="s">
        <v>46</v>
      </c>
    </row>
    <row r="214" ht="75.0" customHeight="1">
      <c r="A214" s="6" t="s">
        <v>870</v>
      </c>
      <c r="B214" s="6" t="s">
        <v>871</v>
      </c>
      <c r="C214" s="6" t="s">
        <v>52</v>
      </c>
      <c r="D214" s="7" t="s">
        <v>33</v>
      </c>
      <c r="E214" s="6"/>
      <c r="F214" s="9" t="s">
        <v>878</v>
      </c>
      <c r="G214" s="9" t="s">
        <v>873</v>
      </c>
      <c r="H214" s="9"/>
      <c r="I214" s="6" t="s">
        <v>675</v>
      </c>
      <c r="J214" s="6" t="s">
        <v>76</v>
      </c>
      <c r="K214" s="9" t="s">
        <v>874</v>
      </c>
      <c r="L214" s="8" t="s">
        <v>879</v>
      </c>
      <c r="M214" s="6" t="s">
        <v>39</v>
      </c>
      <c r="N214" s="9" t="s">
        <v>876</v>
      </c>
      <c r="O214" s="9" t="s">
        <v>876</v>
      </c>
      <c r="P214" s="22"/>
      <c r="Q214" s="20"/>
      <c r="R214" s="22"/>
      <c r="S214" s="22"/>
      <c r="T214" s="22"/>
      <c r="U214" s="22"/>
      <c r="V214" s="22"/>
      <c r="W214" s="22"/>
      <c r="X214" s="20"/>
      <c r="Y214" s="10" t="s">
        <v>42</v>
      </c>
      <c r="Z214" s="42" t="s">
        <v>880</v>
      </c>
      <c r="AA214" s="12" t="str">
        <f t="shared" si="1"/>
        <v>M2-NyO-21b-E-1</v>
      </c>
      <c r="AB214" s="10" t="s">
        <v>44</v>
      </c>
      <c r="AC214" s="10" t="s">
        <v>555</v>
      </c>
      <c r="AD214" s="10" t="s">
        <v>45</v>
      </c>
      <c r="AE214" s="10" t="s">
        <v>46</v>
      </c>
    </row>
    <row r="215" ht="75.0" customHeight="1">
      <c r="A215" s="6" t="s">
        <v>870</v>
      </c>
      <c r="B215" s="6" t="s">
        <v>871</v>
      </c>
      <c r="C215" s="6" t="s">
        <v>115</v>
      </c>
      <c r="D215" s="7" t="s">
        <v>33</v>
      </c>
      <c r="E215" s="6"/>
      <c r="F215" s="9" t="s">
        <v>881</v>
      </c>
      <c r="G215" s="9" t="s">
        <v>882</v>
      </c>
      <c r="H215" s="9"/>
      <c r="I215" s="6" t="s">
        <v>675</v>
      </c>
      <c r="J215" s="6" t="s">
        <v>76</v>
      </c>
      <c r="K215" s="9" t="s">
        <v>874</v>
      </c>
      <c r="L215" s="9" t="s">
        <v>883</v>
      </c>
      <c r="M215" s="6" t="s">
        <v>39</v>
      </c>
      <c r="N215" s="9" t="s">
        <v>876</v>
      </c>
      <c r="O215" s="9" t="s">
        <v>876</v>
      </c>
      <c r="P215" s="22"/>
      <c r="Q215" s="20"/>
      <c r="R215" s="22"/>
      <c r="S215" s="22"/>
      <c r="T215" s="22"/>
      <c r="U215" s="22"/>
      <c r="V215" s="22"/>
      <c r="W215" s="22"/>
      <c r="X215" s="20"/>
      <c r="Y215" s="10" t="s">
        <v>42</v>
      </c>
      <c r="Z215" s="42" t="s">
        <v>884</v>
      </c>
      <c r="AA215" s="12" t="str">
        <f t="shared" si="1"/>
        <v>M2-NyO-21b-A-1</v>
      </c>
      <c r="AB215" s="10" t="s">
        <v>44</v>
      </c>
      <c r="AC215" s="10" t="s">
        <v>555</v>
      </c>
      <c r="AD215" s="10" t="s">
        <v>45</v>
      </c>
      <c r="AE215" s="10" t="s">
        <v>46</v>
      </c>
    </row>
    <row r="216" ht="75.0" customHeight="1">
      <c r="A216" s="6" t="s">
        <v>870</v>
      </c>
      <c r="B216" s="6" t="s">
        <v>871</v>
      </c>
      <c r="C216" s="6" t="s">
        <v>115</v>
      </c>
      <c r="D216" s="7" t="s">
        <v>33</v>
      </c>
      <c r="E216" s="6"/>
      <c r="F216" s="9" t="s">
        <v>885</v>
      </c>
      <c r="G216" s="9" t="s">
        <v>886</v>
      </c>
      <c r="H216" s="9"/>
      <c r="I216" s="6" t="s">
        <v>675</v>
      </c>
      <c r="J216" s="6" t="s">
        <v>76</v>
      </c>
      <c r="K216" s="9" t="s">
        <v>874</v>
      </c>
      <c r="L216" s="9" t="s">
        <v>883</v>
      </c>
      <c r="M216" s="6" t="s">
        <v>39</v>
      </c>
      <c r="N216" s="9" t="s">
        <v>876</v>
      </c>
      <c r="O216" s="9" t="s">
        <v>876</v>
      </c>
      <c r="P216" s="22"/>
      <c r="Q216" s="20"/>
      <c r="R216" s="22"/>
      <c r="S216" s="22"/>
      <c r="T216" s="22"/>
      <c r="U216" s="22"/>
      <c r="V216" s="22"/>
      <c r="W216" s="22"/>
      <c r="X216" s="20"/>
      <c r="Y216" s="10" t="s">
        <v>42</v>
      </c>
      <c r="Z216" s="42" t="s">
        <v>887</v>
      </c>
      <c r="AA216" s="12" t="str">
        <f t="shared" si="1"/>
        <v>M2-NyO-21b-A-2</v>
      </c>
      <c r="AB216" s="10" t="s">
        <v>44</v>
      </c>
      <c r="AC216" s="10" t="s">
        <v>555</v>
      </c>
      <c r="AD216" s="10" t="s">
        <v>45</v>
      </c>
      <c r="AE216" s="10" t="s">
        <v>46</v>
      </c>
    </row>
    <row r="217" ht="75.0" customHeight="1">
      <c r="A217" s="6" t="s">
        <v>870</v>
      </c>
      <c r="B217" s="6" t="s">
        <v>871</v>
      </c>
      <c r="C217" s="6" t="s">
        <v>115</v>
      </c>
      <c r="D217" s="7" t="s">
        <v>33</v>
      </c>
      <c r="E217" s="6"/>
      <c r="F217" s="9" t="s">
        <v>888</v>
      </c>
      <c r="G217" s="9" t="s">
        <v>889</v>
      </c>
      <c r="H217" s="9"/>
      <c r="I217" s="6" t="s">
        <v>675</v>
      </c>
      <c r="J217" s="6" t="s">
        <v>76</v>
      </c>
      <c r="K217" s="9" t="s">
        <v>874</v>
      </c>
      <c r="L217" s="9" t="s">
        <v>883</v>
      </c>
      <c r="M217" s="6" t="s">
        <v>39</v>
      </c>
      <c r="N217" s="9" t="s">
        <v>876</v>
      </c>
      <c r="O217" s="9" t="s">
        <v>876</v>
      </c>
      <c r="P217" s="22"/>
      <c r="Q217" s="20"/>
      <c r="R217" s="22"/>
      <c r="S217" s="22"/>
      <c r="T217" s="22"/>
      <c r="U217" s="22"/>
      <c r="V217" s="22"/>
      <c r="W217" s="22"/>
      <c r="X217" s="20"/>
      <c r="Y217" s="10" t="s">
        <v>42</v>
      </c>
      <c r="Z217" s="42" t="s">
        <v>890</v>
      </c>
      <c r="AA217" s="12" t="str">
        <f t="shared" si="1"/>
        <v>M2-NyO-21b-A-3</v>
      </c>
      <c r="AB217" s="10" t="s">
        <v>44</v>
      </c>
      <c r="AC217" s="10" t="s">
        <v>555</v>
      </c>
      <c r="AD217" s="10" t="s">
        <v>45</v>
      </c>
      <c r="AE217" s="10" t="s">
        <v>46</v>
      </c>
    </row>
    <row r="218" ht="75.0" customHeight="1">
      <c r="A218" s="29" t="s">
        <v>891</v>
      </c>
      <c r="B218" s="6" t="s">
        <v>892</v>
      </c>
      <c r="C218" s="6" t="s">
        <v>32</v>
      </c>
      <c r="D218" s="7" t="s">
        <v>33</v>
      </c>
      <c r="E218" s="6"/>
      <c r="F218" s="9" t="s">
        <v>893</v>
      </c>
      <c r="G218" s="9" t="s">
        <v>894</v>
      </c>
      <c r="H218" s="9"/>
      <c r="I218" s="6" t="s">
        <v>675</v>
      </c>
      <c r="J218" s="6" t="s">
        <v>66</v>
      </c>
      <c r="K218" s="9" t="s">
        <v>895</v>
      </c>
      <c r="L218" s="8" t="s">
        <v>896</v>
      </c>
      <c r="M218" s="6" t="s">
        <v>39</v>
      </c>
      <c r="N218" s="9" t="s">
        <v>897</v>
      </c>
      <c r="O218" s="8" t="s">
        <v>898</v>
      </c>
      <c r="P218" s="22"/>
      <c r="Q218" s="20"/>
      <c r="R218" s="22"/>
      <c r="S218" s="22"/>
      <c r="T218" s="22"/>
      <c r="U218" s="22"/>
      <c r="V218" s="22"/>
      <c r="W218" s="22"/>
      <c r="X218" s="20"/>
      <c r="Y218" s="10" t="s">
        <v>42</v>
      </c>
      <c r="Z218" s="42" t="s">
        <v>899</v>
      </c>
      <c r="AA218" s="12" t="str">
        <f t="shared" si="1"/>
        <v>M2-NyO-21c-I-1</v>
      </c>
      <c r="AB218" s="10" t="s">
        <v>44</v>
      </c>
      <c r="AC218" s="10" t="s">
        <v>555</v>
      </c>
      <c r="AD218" s="10" t="s">
        <v>45</v>
      </c>
      <c r="AE218" s="10" t="s">
        <v>46</v>
      </c>
    </row>
    <row r="219" ht="75.0" customHeight="1">
      <c r="A219" s="6" t="s">
        <v>891</v>
      </c>
      <c r="B219" s="6" t="s">
        <v>892</v>
      </c>
      <c r="C219" s="6" t="s">
        <v>52</v>
      </c>
      <c r="D219" s="7" t="s">
        <v>33</v>
      </c>
      <c r="E219" s="6"/>
      <c r="F219" s="9" t="s">
        <v>900</v>
      </c>
      <c r="G219" s="9" t="s">
        <v>873</v>
      </c>
      <c r="H219" s="9"/>
      <c r="I219" s="6" t="s">
        <v>675</v>
      </c>
      <c r="J219" s="6" t="s">
        <v>76</v>
      </c>
      <c r="K219" s="8" t="s">
        <v>895</v>
      </c>
      <c r="L219" s="8" t="s">
        <v>901</v>
      </c>
      <c r="M219" s="6" t="s">
        <v>39</v>
      </c>
      <c r="N219" s="8" t="s">
        <v>897</v>
      </c>
      <c r="O219" s="8" t="s">
        <v>898</v>
      </c>
      <c r="P219" s="22"/>
      <c r="Q219" s="20"/>
      <c r="R219" s="19"/>
      <c r="S219" s="19"/>
      <c r="T219" s="19"/>
      <c r="U219" s="19"/>
      <c r="V219" s="19"/>
      <c r="W219" s="19"/>
      <c r="X219" s="20"/>
      <c r="Y219" s="10" t="s">
        <v>42</v>
      </c>
      <c r="Z219" s="42" t="s">
        <v>902</v>
      </c>
      <c r="AA219" s="12" t="str">
        <f t="shared" si="1"/>
        <v>M2-NyO-21c-E-1</v>
      </c>
      <c r="AB219" s="10" t="s">
        <v>44</v>
      </c>
      <c r="AC219" s="10" t="s">
        <v>555</v>
      </c>
      <c r="AD219" s="10" t="s">
        <v>45</v>
      </c>
      <c r="AE219" s="10" t="s">
        <v>46</v>
      </c>
    </row>
    <row r="220" ht="75.0" customHeight="1">
      <c r="A220" s="6" t="s">
        <v>891</v>
      </c>
      <c r="B220" s="6" t="s">
        <v>892</v>
      </c>
      <c r="C220" s="6" t="s">
        <v>115</v>
      </c>
      <c r="D220" s="7" t="s">
        <v>33</v>
      </c>
      <c r="E220" s="6"/>
      <c r="F220" s="9" t="s">
        <v>903</v>
      </c>
      <c r="G220" s="9" t="s">
        <v>904</v>
      </c>
      <c r="H220" s="9"/>
      <c r="I220" s="6" t="s">
        <v>675</v>
      </c>
      <c r="J220" s="6" t="s">
        <v>76</v>
      </c>
      <c r="K220" s="9" t="s">
        <v>895</v>
      </c>
      <c r="L220" s="8" t="s">
        <v>901</v>
      </c>
      <c r="M220" s="6" t="s">
        <v>39</v>
      </c>
      <c r="N220" s="9" t="s">
        <v>897</v>
      </c>
      <c r="O220" s="8" t="s">
        <v>898</v>
      </c>
      <c r="P220" s="22"/>
      <c r="Q220" s="20"/>
      <c r="R220" s="19"/>
      <c r="S220" s="19"/>
      <c r="T220" s="19"/>
      <c r="U220" s="19"/>
      <c r="V220" s="19"/>
      <c r="W220" s="19"/>
      <c r="X220" s="20"/>
      <c r="Y220" s="10" t="s">
        <v>42</v>
      </c>
      <c r="Z220" s="42" t="s">
        <v>905</v>
      </c>
      <c r="AA220" s="12" t="str">
        <f t="shared" si="1"/>
        <v>M2-NyO-21c-A-1</v>
      </c>
      <c r="AB220" s="10" t="s">
        <v>44</v>
      </c>
      <c r="AC220" s="10" t="s">
        <v>555</v>
      </c>
      <c r="AD220" s="10" t="s">
        <v>45</v>
      </c>
      <c r="AE220" s="10" t="s">
        <v>46</v>
      </c>
    </row>
    <row r="221" ht="75.0" customHeight="1">
      <c r="A221" s="6" t="s">
        <v>891</v>
      </c>
      <c r="B221" s="6" t="s">
        <v>892</v>
      </c>
      <c r="C221" s="6" t="s">
        <v>115</v>
      </c>
      <c r="D221" s="7" t="s">
        <v>33</v>
      </c>
      <c r="E221" s="6"/>
      <c r="F221" s="9" t="s">
        <v>906</v>
      </c>
      <c r="G221" s="9" t="s">
        <v>907</v>
      </c>
      <c r="H221" s="9"/>
      <c r="I221" s="6" t="s">
        <v>675</v>
      </c>
      <c r="J221" s="6" t="s">
        <v>76</v>
      </c>
      <c r="K221" s="9" t="s">
        <v>895</v>
      </c>
      <c r="L221" s="8" t="s">
        <v>901</v>
      </c>
      <c r="M221" s="6" t="s">
        <v>39</v>
      </c>
      <c r="N221" s="9" t="s">
        <v>897</v>
      </c>
      <c r="O221" s="8" t="s">
        <v>898</v>
      </c>
      <c r="P221" s="22"/>
      <c r="Q221" s="20"/>
      <c r="R221" s="19"/>
      <c r="S221" s="19"/>
      <c r="T221" s="19"/>
      <c r="U221" s="19"/>
      <c r="V221" s="19"/>
      <c r="W221" s="19"/>
      <c r="X221" s="20"/>
      <c r="Y221" s="10" t="s">
        <v>42</v>
      </c>
      <c r="Z221" s="42" t="s">
        <v>908</v>
      </c>
      <c r="AA221" s="12" t="str">
        <f t="shared" si="1"/>
        <v>M2-NyO-21c-A-2</v>
      </c>
      <c r="AB221" s="10" t="s">
        <v>44</v>
      </c>
      <c r="AC221" s="10" t="s">
        <v>555</v>
      </c>
      <c r="AD221" s="10" t="s">
        <v>45</v>
      </c>
      <c r="AE221" s="10" t="s">
        <v>46</v>
      </c>
    </row>
    <row r="222" ht="75.0" customHeight="1">
      <c r="A222" s="6" t="s">
        <v>891</v>
      </c>
      <c r="B222" s="6" t="s">
        <v>892</v>
      </c>
      <c r="C222" s="6" t="s">
        <v>115</v>
      </c>
      <c r="D222" s="7" t="s">
        <v>33</v>
      </c>
      <c r="E222" s="6"/>
      <c r="F222" s="9" t="s">
        <v>909</v>
      </c>
      <c r="G222" s="9" t="s">
        <v>907</v>
      </c>
      <c r="H222" s="9"/>
      <c r="I222" s="6" t="s">
        <v>675</v>
      </c>
      <c r="J222" s="6" t="s">
        <v>76</v>
      </c>
      <c r="K222" s="9" t="s">
        <v>895</v>
      </c>
      <c r="L222" s="8" t="s">
        <v>901</v>
      </c>
      <c r="M222" s="6" t="s">
        <v>39</v>
      </c>
      <c r="N222" s="9" t="s">
        <v>897</v>
      </c>
      <c r="O222" s="8" t="s">
        <v>898</v>
      </c>
      <c r="P222" s="22"/>
      <c r="Q222" s="20"/>
      <c r="R222" s="19"/>
      <c r="S222" s="19"/>
      <c r="T222" s="19"/>
      <c r="U222" s="19"/>
      <c r="V222" s="19"/>
      <c r="W222" s="19"/>
      <c r="X222" s="20"/>
      <c r="Y222" s="10" t="s">
        <v>42</v>
      </c>
      <c r="Z222" s="42" t="s">
        <v>910</v>
      </c>
      <c r="AA222" s="12" t="str">
        <f t="shared" si="1"/>
        <v>M2-NyO-21c-A-3</v>
      </c>
      <c r="AB222" s="10" t="s">
        <v>44</v>
      </c>
      <c r="AC222" s="10" t="s">
        <v>555</v>
      </c>
      <c r="AD222" s="10" t="s">
        <v>45</v>
      </c>
      <c r="AE222" s="10" t="s">
        <v>46</v>
      </c>
    </row>
    <row r="223" ht="75.0" customHeight="1">
      <c r="A223" s="6" t="s">
        <v>911</v>
      </c>
      <c r="B223" s="10" t="s">
        <v>912</v>
      </c>
      <c r="C223" s="6" t="s">
        <v>32</v>
      </c>
      <c r="D223" s="7" t="s">
        <v>33</v>
      </c>
      <c r="E223" s="6"/>
      <c r="F223" s="19" t="s">
        <v>913</v>
      </c>
      <c r="G223" s="8"/>
      <c r="H223" s="9"/>
      <c r="I223" s="10" t="s">
        <v>675</v>
      </c>
      <c r="J223" s="10" t="s">
        <v>531</v>
      </c>
      <c r="K223" s="19" t="s">
        <v>914</v>
      </c>
      <c r="L223" s="19" t="s">
        <v>915</v>
      </c>
      <c r="M223" s="6" t="s">
        <v>39</v>
      </c>
      <c r="N223" s="8" t="s">
        <v>916</v>
      </c>
      <c r="O223" s="8" t="s">
        <v>916</v>
      </c>
      <c r="P223" s="22"/>
      <c r="Q223" s="20"/>
      <c r="R223" s="19"/>
      <c r="S223" s="10"/>
      <c r="T223" s="10"/>
      <c r="U223" s="10"/>
      <c r="V223" s="10"/>
      <c r="W223" s="19"/>
      <c r="X223" s="20"/>
      <c r="Y223" s="10" t="s">
        <v>42</v>
      </c>
      <c r="Z223" s="42" t="s">
        <v>917</v>
      </c>
      <c r="AA223" s="12" t="str">
        <f t="shared" si="1"/>
        <v>M2-NyO-22a-I-1</v>
      </c>
      <c r="AB223" s="10" t="s">
        <v>44</v>
      </c>
      <c r="AC223" s="10" t="s">
        <v>555</v>
      </c>
      <c r="AD223" s="10" t="s">
        <v>45</v>
      </c>
      <c r="AE223" s="10" t="s">
        <v>46</v>
      </c>
    </row>
    <row r="224" ht="75.0" customHeight="1">
      <c r="A224" s="6" t="s">
        <v>911</v>
      </c>
      <c r="B224" s="10" t="s">
        <v>912</v>
      </c>
      <c r="C224" s="6" t="s">
        <v>52</v>
      </c>
      <c r="D224" s="7" t="s">
        <v>33</v>
      </c>
      <c r="E224" s="6"/>
      <c r="F224" s="19" t="s">
        <v>918</v>
      </c>
      <c r="G224" s="19" t="s">
        <v>873</v>
      </c>
      <c r="H224" s="9"/>
      <c r="I224" s="10" t="s">
        <v>675</v>
      </c>
      <c r="J224" s="10" t="s">
        <v>76</v>
      </c>
      <c r="K224" s="19" t="s">
        <v>919</v>
      </c>
      <c r="L224" s="19" t="s">
        <v>920</v>
      </c>
      <c r="M224" s="6" t="s">
        <v>39</v>
      </c>
      <c r="N224" s="8" t="s">
        <v>916</v>
      </c>
      <c r="O224" s="8" t="s">
        <v>916</v>
      </c>
      <c r="P224" s="22"/>
      <c r="Q224" s="20"/>
      <c r="R224" s="22"/>
      <c r="S224" s="10"/>
      <c r="T224" s="10"/>
      <c r="U224" s="10"/>
      <c r="V224" s="8"/>
      <c r="W224" s="10"/>
      <c r="X224" s="20"/>
      <c r="Y224" s="10" t="s">
        <v>42</v>
      </c>
      <c r="Z224" s="42" t="s">
        <v>921</v>
      </c>
      <c r="AA224" s="12" t="str">
        <f t="shared" si="1"/>
        <v>M2-NyO-22a-E-1</v>
      </c>
      <c r="AB224" s="10" t="s">
        <v>44</v>
      </c>
      <c r="AC224" s="10" t="s">
        <v>555</v>
      </c>
      <c r="AD224" s="10" t="s">
        <v>45</v>
      </c>
      <c r="AE224" s="10" t="s">
        <v>46</v>
      </c>
    </row>
    <row r="225" ht="75.0" customHeight="1">
      <c r="A225" s="6" t="s">
        <v>911</v>
      </c>
      <c r="B225" s="10" t="s">
        <v>912</v>
      </c>
      <c r="C225" s="6" t="s">
        <v>115</v>
      </c>
      <c r="D225" s="7" t="s">
        <v>33</v>
      </c>
      <c r="E225" s="6"/>
      <c r="F225" s="19" t="s">
        <v>922</v>
      </c>
      <c r="G225" s="19" t="s">
        <v>923</v>
      </c>
      <c r="H225" s="23"/>
      <c r="I225" s="10" t="s">
        <v>675</v>
      </c>
      <c r="J225" s="10" t="s">
        <v>76</v>
      </c>
      <c r="K225" s="19" t="s">
        <v>919</v>
      </c>
      <c r="L225" s="19" t="s">
        <v>920</v>
      </c>
      <c r="M225" s="10" t="s">
        <v>39</v>
      </c>
      <c r="N225" s="8" t="s">
        <v>916</v>
      </c>
      <c r="O225" s="8" t="s">
        <v>916</v>
      </c>
      <c r="P225" s="22"/>
      <c r="Q225" s="20"/>
      <c r="R225" s="19"/>
      <c r="S225" s="19"/>
      <c r="T225" s="22"/>
      <c r="U225" s="22"/>
      <c r="V225" s="19"/>
      <c r="W225" s="19"/>
      <c r="X225" s="23"/>
      <c r="Y225" s="10" t="s">
        <v>42</v>
      </c>
      <c r="Z225" s="42" t="s">
        <v>924</v>
      </c>
      <c r="AA225" s="12" t="str">
        <f t="shared" si="1"/>
        <v>M2-NyO-22a-A-1</v>
      </c>
      <c r="AB225" s="10" t="s">
        <v>44</v>
      </c>
      <c r="AC225" s="10" t="s">
        <v>555</v>
      </c>
      <c r="AD225" s="10" t="s">
        <v>45</v>
      </c>
      <c r="AE225" s="10" t="s">
        <v>46</v>
      </c>
    </row>
    <row r="226" ht="75.0" customHeight="1">
      <c r="A226" s="6" t="s">
        <v>911</v>
      </c>
      <c r="B226" s="10" t="s">
        <v>912</v>
      </c>
      <c r="C226" s="6" t="s">
        <v>115</v>
      </c>
      <c r="D226" s="7" t="s">
        <v>33</v>
      </c>
      <c r="E226" s="6"/>
      <c r="F226" s="19" t="s">
        <v>925</v>
      </c>
      <c r="G226" s="19" t="s">
        <v>926</v>
      </c>
      <c r="H226" s="23"/>
      <c r="I226" s="10" t="s">
        <v>675</v>
      </c>
      <c r="J226" s="10" t="s">
        <v>76</v>
      </c>
      <c r="K226" s="19" t="s">
        <v>927</v>
      </c>
      <c r="L226" s="19" t="s">
        <v>920</v>
      </c>
      <c r="M226" s="10" t="s">
        <v>39</v>
      </c>
      <c r="N226" s="8" t="s">
        <v>916</v>
      </c>
      <c r="O226" s="8" t="s">
        <v>916</v>
      </c>
      <c r="P226" s="22"/>
      <c r="Q226" s="20"/>
      <c r="R226" s="19"/>
      <c r="S226" s="19"/>
      <c r="T226" s="22"/>
      <c r="U226" s="19"/>
      <c r="V226" s="19"/>
      <c r="W226" s="19"/>
      <c r="X226" s="8"/>
      <c r="Y226" s="10" t="s">
        <v>42</v>
      </c>
      <c r="Z226" s="42" t="s">
        <v>928</v>
      </c>
      <c r="AA226" s="12" t="str">
        <f t="shared" si="1"/>
        <v>M2-NyO-22a-A-2</v>
      </c>
      <c r="AB226" s="10" t="s">
        <v>44</v>
      </c>
      <c r="AC226" s="10" t="s">
        <v>555</v>
      </c>
      <c r="AD226" s="10" t="s">
        <v>45</v>
      </c>
      <c r="AE226" s="10" t="s">
        <v>46</v>
      </c>
    </row>
    <row r="227" ht="75.0" customHeight="1">
      <c r="A227" s="6" t="s">
        <v>911</v>
      </c>
      <c r="B227" s="10" t="s">
        <v>912</v>
      </c>
      <c r="C227" s="6" t="s">
        <v>115</v>
      </c>
      <c r="D227" s="7" t="s">
        <v>33</v>
      </c>
      <c r="E227" s="6"/>
      <c r="F227" s="19" t="s">
        <v>929</v>
      </c>
      <c r="G227" s="19" t="s">
        <v>930</v>
      </c>
      <c r="H227" s="9"/>
      <c r="I227" s="10" t="s">
        <v>675</v>
      </c>
      <c r="J227" s="10" t="s">
        <v>76</v>
      </c>
      <c r="K227" s="19" t="s">
        <v>927</v>
      </c>
      <c r="L227" s="19" t="s">
        <v>920</v>
      </c>
      <c r="M227" s="10" t="s">
        <v>39</v>
      </c>
      <c r="N227" s="8" t="s">
        <v>916</v>
      </c>
      <c r="O227" s="8" t="s">
        <v>916</v>
      </c>
      <c r="P227" s="22"/>
      <c r="Q227" s="20"/>
      <c r="R227" s="21"/>
      <c r="S227" s="21"/>
      <c r="T227" s="22"/>
      <c r="U227" s="21"/>
      <c r="V227" s="21"/>
      <c r="W227" s="21"/>
      <c r="X227" s="9"/>
      <c r="Y227" s="10" t="s">
        <v>42</v>
      </c>
      <c r="Z227" s="42" t="s">
        <v>931</v>
      </c>
      <c r="AA227" s="12" t="str">
        <f t="shared" si="1"/>
        <v>M2-NyO-22a-A-3</v>
      </c>
      <c r="AB227" s="10" t="s">
        <v>44</v>
      </c>
      <c r="AC227" s="10" t="s">
        <v>555</v>
      </c>
      <c r="AD227" s="10" t="s">
        <v>45</v>
      </c>
      <c r="AE227" s="10" t="s">
        <v>46</v>
      </c>
    </row>
    <row r="228" ht="75.0" customHeight="1">
      <c r="A228" s="6" t="s">
        <v>932</v>
      </c>
      <c r="B228" s="6" t="s">
        <v>933</v>
      </c>
      <c r="C228" s="6" t="s">
        <v>32</v>
      </c>
      <c r="D228" s="7" t="s">
        <v>33</v>
      </c>
      <c r="E228" s="6"/>
      <c r="F228" s="19" t="s">
        <v>934</v>
      </c>
      <c r="G228" s="19" t="s">
        <v>935</v>
      </c>
      <c r="H228" s="9"/>
      <c r="I228" s="19" t="s">
        <v>675</v>
      </c>
      <c r="J228" s="10" t="s">
        <v>73</v>
      </c>
      <c r="K228" s="19" t="s">
        <v>936</v>
      </c>
      <c r="L228" s="38" t="s">
        <v>937</v>
      </c>
      <c r="M228" s="10" t="s">
        <v>39</v>
      </c>
      <c r="N228" s="19" t="s">
        <v>938</v>
      </c>
      <c r="O228" s="8" t="s">
        <v>938</v>
      </c>
      <c r="P228" s="22"/>
      <c r="Q228" s="20"/>
      <c r="R228" s="22"/>
      <c r="S228" s="22"/>
      <c r="T228" s="22"/>
      <c r="U228" s="22"/>
      <c r="V228" s="22"/>
      <c r="W228" s="22"/>
      <c r="X228" s="20"/>
      <c r="Y228" s="10" t="s">
        <v>42</v>
      </c>
      <c r="Z228" s="14" t="s">
        <v>939</v>
      </c>
      <c r="AA228" s="12" t="str">
        <f t="shared" si="1"/>
        <v>M2-NyO-22b-I-1</v>
      </c>
      <c r="AB228" s="10" t="s">
        <v>44</v>
      </c>
      <c r="AC228" s="10" t="s">
        <v>555</v>
      </c>
      <c r="AD228" s="10" t="s">
        <v>45</v>
      </c>
      <c r="AE228" s="10" t="s">
        <v>46</v>
      </c>
    </row>
    <row r="229" ht="75.0" customHeight="1">
      <c r="A229" s="6" t="s">
        <v>932</v>
      </c>
      <c r="B229" s="6" t="s">
        <v>933</v>
      </c>
      <c r="C229" s="6" t="s">
        <v>52</v>
      </c>
      <c r="D229" s="7" t="s">
        <v>33</v>
      </c>
      <c r="E229" s="6"/>
      <c r="F229" s="19" t="s">
        <v>940</v>
      </c>
      <c r="G229" s="19" t="s">
        <v>941</v>
      </c>
      <c r="H229" s="9"/>
      <c r="I229" s="10" t="s">
        <v>675</v>
      </c>
      <c r="J229" s="10" t="s">
        <v>76</v>
      </c>
      <c r="K229" s="19" t="s">
        <v>942</v>
      </c>
      <c r="L229" s="38" t="s">
        <v>943</v>
      </c>
      <c r="M229" s="10" t="s">
        <v>39</v>
      </c>
      <c r="N229" s="19" t="s">
        <v>938</v>
      </c>
      <c r="O229" s="8" t="s">
        <v>938</v>
      </c>
      <c r="P229" s="22"/>
      <c r="Q229" s="20"/>
      <c r="R229" s="22"/>
      <c r="S229" s="22"/>
      <c r="T229" s="22"/>
      <c r="U229" s="22"/>
      <c r="V229" s="22"/>
      <c r="W229" s="22"/>
      <c r="X229" s="20"/>
      <c r="Y229" s="10" t="s">
        <v>42</v>
      </c>
      <c r="Z229" s="14" t="s">
        <v>944</v>
      </c>
      <c r="AA229" s="12" t="str">
        <f t="shared" si="1"/>
        <v>M2-NyO-22b-E-1</v>
      </c>
      <c r="AB229" s="10" t="s">
        <v>44</v>
      </c>
      <c r="AC229" s="10" t="s">
        <v>555</v>
      </c>
      <c r="AD229" s="10" t="s">
        <v>45</v>
      </c>
      <c r="AE229" s="10" t="s">
        <v>46</v>
      </c>
    </row>
    <row r="230" ht="75.0" customHeight="1">
      <c r="A230" s="6" t="s">
        <v>932</v>
      </c>
      <c r="B230" s="6" t="s">
        <v>933</v>
      </c>
      <c r="C230" s="6" t="s">
        <v>115</v>
      </c>
      <c r="D230" s="7" t="s">
        <v>33</v>
      </c>
      <c r="E230" s="6"/>
      <c r="F230" s="19" t="s">
        <v>945</v>
      </c>
      <c r="G230" s="19" t="s">
        <v>946</v>
      </c>
      <c r="H230" s="9"/>
      <c r="I230" s="10" t="s">
        <v>675</v>
      </c>
      <c r="J230" s="10" t="s">
        <v>76</v>
      </c>
      <c r="K230" s="19" t="s">
        <v>942</v>
      </c>
      <c r="L230" s="38" t="s">
        <v>943</v>
      </c>
      <c r="M230" s="10" t="s">
        <v>39</v>
      </c>
      <c r="N230" s="19" t="s">
        <v>938</v>
      </c>
      <c r="O230" s="8" t="s">
        <v>938</v>
      </c>
      <c r="P230" s="22"/>
      <c r="Q230" s="20"/>
      <c r="R230" s="22"/>
      <c r="S230" s="22"/>
      <c r="T230" s="22"/>
      <c r="U230" s="22"/>
      <c r="V230" s="22"/>
      <c r="W230" s="22"/>
      <c r="X230" s="20"/>
      <c r="Y230" s="10" t="s">
        <v>42</v>
      </c>
      <c r="Z230" s="14" t="s">
        <v>947</v>
      </c>
      <c r="AA230" s="12" t="str">
        <f t="shared" si="1"/>
        <v>M2-NyO-22b-A-1</v>
      </c>
      <c r="AB230" s="10" t="s">
        <v>44</v>
      </c>
      <c r="AC230" s="10" t="s">
        <v>555</v>
      </c>
      <c r="AD230" s="10" t="s">
        <v>45</v>
      </c>
      <c r="AE230" s="10" t="s">
        <v>46</v>
      </c>
    </row>
    <row r="231" ht="75.0" customHeight="1">
      <c r="A231" s="6" t="s">
        <v>932</v>
      </c>
      <c r="B231" s="6" t="s">
        <v>933</v>
      </c>
      <c r="C231" s="6" t="s">
        <v>115</v>
      </c>
      <c r="D231" s="7" t="s">
        <v>33</v>
      </c>
      <c r="E231" s="6"/>
      <c r="F231" s="19" t="s">
        <v>948</v>
      </c>
      <c r="G231" s="19" t="s">
        <v>949</v>
      </c>
      <c r="H231" s="9"/>
      <c r="I231" s="10" t="s">
        <v>675</v>
      </c>
      <c r="J231" s="10" t="s">
        <v>76</v>
      </c>
      <c r="K231" s="19" t="s">
        <v>942</v>
      </c>
      <c r="L231" s="38" t="s">
        <v>943</v>
      </c>
      <c r="M231" s="10" t="s">
        <v>39</v>
      </c>
      <c r="N231" s="19" t="s">
        <v>938</v>
      </c>
      <c r="O231" s="8" t="s">
        <v>938</v>
      </c>
      <c r="P231" s="22"/>
      <c r="Q231" s="20"/>
      <c r="R231" s="22"/>
      <c r="S231" s="22"/>
      <c r="T231" s="22"/>
      <c r="U231" s="22"/>
      <c r="V231" s="22"/>
      <c r="W231" s="22"/>
      <c r="X231" s="20"/>
      <c r="Y231" s="10" t="s">
        <v>42</v>
      </c>
      <c r="Z231" s="14" t="s">
        <v>950</v>
      </c>
      <c r="AA231" s="12" t="str">
        <f t="shared" si="1"/>
        <v>M2-NyO-22b-A-2</v>
      </c>
      <c r="AB231" s="10" t="s">
        <v>44</v>
      </c>
      <c r="AC231" s="10" t="s">
        <v>555</v>
      </c>
      <c r="AD231" s="10" t="s">
        <v>45</v>
      </c>
      <c r="AE231" s="10" t="s">
        <v>46</v>
      </c>
    </row>
    <row r="232" ht="75.0" customHeight="1">
      <c r="A232" s="6" t="s">
        <v>932</v>
      </c>
      <c r="B232" s="6" t="s">
        <v>933</v>
      </c>
      <c r="C232" s="6" t="s">
        <v>115</v>
      </c>
      <c r="D232" s="7" t="s">
        <v>33</v>
      </c>
      <c r="E232" s="6"/>
      <c r="F232" s="19" t="s">
        <v>951</v>
      </c>
      <c r="G232" s="19" t="s">
        <v>952</v>
      </c>
      <c r="H232" s="9"/>
      <c r="I232" s="10" t="s">
        <v>675</v>
      </c>
      <c r="J232" s="10" t="s">
        <v>76</v>
      </c>
      <c r="K232" s="19" t="s">
        <v>942</v>
      </c>
      <c r="L232" s="38" t="s">
        <v>943</v>
      </c>
      <c r="M232" s="10" t="s">
        <v>39</v>
      </c>
      <c r="N232" s="19" t="s">
        <v>938</v>
      </c>
      <c r="O232" s="8" t="s">
        <v>938</v>
      </c>
      <c r="P232" s="22"/>
      <c r="Q232" s="20"/>
      <c r="R232" s="22"/>
      <c r="S232" s="22"/>
      <c r="T232" s="22"/>
      <c r="U232" s="22"/>
      <c r="V232" s="22"/>
      <c r="W232" s="22"/>
      <c r="X232" s="20"/>
      <c r="Y232" s="10" t="s">
        <v>42</v>
      </c>
      <c r="Z232" s="14" t="s">
        <v>953</v>
      </c>
      <c r="AA232" s="12" t="str">
        <f t="shared" si="1"/>
        <v>M2-NyO-22b-A-3</v>
      </c>
      <c r="AB232" s="10" t="s">
        <v>44</v>
      </c>
      <c r="AC232" s="10" t="s">
        <v>555</v>
      </c>
      <c r="AD232" s="10" t="s">
        <v>45</v>
      </c>
      <c r="AE232" s="10" t="s">
        <v>46</v>
      </c>
    </row>
    <row r="233" ht="75.0" customHeight="1">
      <c r="A233" s="6" t="s">
        <v>954</v>
      </c>
      <c r="B233" s="6" t="s">
        <v>955</v>
      </c>
      <c r="C233" s="6" t="s">
        <v>32</v>
      </c>
      <c r="D233" s="7" t="s">
        <v>33</v>
      </c>
      <c r="E233" s="6"/>
      <c r="F233" s="8" t="s">
        <v>956</v>
      </c>
      <c r="G233" s="43"/>
      <c r="H233" s="9"/>
      <c r="I233" s="6" t="s">
        <v>95</v>
      </c>
      <c r="J233" s="10" t="s">
        <v>957</v>
      </c>
      <c r="K233" s="8" t="s">
        <v>958</v>
      </c>
      <c r="L233" s="9" t="s">
        <v>959</v>
      </c>
      <c r="M233" s="6" t="s">
        <v>39</v>
      </c>
      <c r="N233" s="9" t="s">
        <v>960</v>
      </c>
      <c r="O233" s="9" t="s">
        <v>961</v>
      </c>
      <c r="P233" s="22"/>
      <c r="Q233" s="20"/>
      <c r="R233" s="22"/>
      <c r="S233" s="22"/>
      <c r="T233" s="22"/>
      <c r="U233" s="22"/>
      <c r="V233" s="22"/>
      <c r="W233" s="22"/>
      <c r="X233" s="20"/>
      <c r="Y233" s="10" t="s">
        <v>42</v>
      </c>
      <c r="Z233" s="8" t="s">
        <v>962</v>
      </c>
      <c r="AA233" s="12" t="str">
        <f t="shared" si="1"/>
        <v>M2-NyO-23a-I-1</v>
      </c>
      <c r="AB233" s="10"/>
      <c r="AC233" s="10"/>
      <c r="AD233" s="10" t="s">
        <v>45</v>
      </c>
      <c r="AE233" s="10" t="s">
        <v>46</v>
      </c>
    </row>
    <row r="234" ht="75.0" customHeight="1">
      <c r="A234" s="6" t="s">
        <v>954</v>
      </c>
      <c r="B234" s="6" t="s">
        <v>955</v>
      </c>
      <c r="C234" s="6" t="s">
        <v>52</v>
      </c>
      <c r="D234" s="7" t="s">
        <v>33</v>
      </c>
      <c r="E234" s="6"/>
      <c r="F234" s="8" t="s">
        <v>963</v>
      </c>
      <c r="G234" s="43" t="s">
        <v>964</v>
      </c>
      <c r="H234" s="9"/>
      <c r="I234" s="6" t="s">
        <v>95</v>
      </c>
      <c r="J234" s="6" t="s">
        <v>76</v>
      </c>
      <c r="K234" s="9" t="s">
        <v>965</v>
      </c>
      <c r="L234" s="9" t="s">
        <v>821</v>
      </c>
      <c r="M234" s="6" t="s">
        <v>39</v>
      </c>
      <c r="N234" s="9" t="s">
        <v>960</v>
      </c>
      <c r="O234" s="9" t="s">
        <v>966</v>
      </c>
      <c r="P234" s="22"/>
      <c r="Q234" s="20"/>
      <c r="R234" s="22"/>
      <c r="S234" s="22"/>
      <c r="T234" s="22"/>
      <c r="U234" s="22"/>
      <c r="V234" s="22"/>
      <c r="W234" s="22"/>
      <c r="X234" s="20"/>
      <c r="Y234" s="10" t="s">
        <v>42</v>
      </c>
      <c r="Z234" s="8" t="s">
        <v>967</v>
      </c>
      <c r="AA234" s="12" t="str">
        <f t="shared" si="1"/>
        <v>M2-NyO-23a-E-1</v>
      </c>
      <c r="AB234" s="10"/>
      <c r="AC234" s="10"/>
      <c r="AD234" s="10" t="s">
        <v>45</v>
      </c>
      <c r="AE234" s="10" t="s">
        <v>46</v>
      </c>
    </row>
    <row r="235" ht="75.0" customHeight="1">
      <c r="A235" s="6" t="s">
        <v>954</v>
      </c>
      <c r="B235" s="6" t="s">
        <v>955</v>
      </c>
      <c r="C235" s="6" t="s">
        <v>115</v>
      </c>
      <c r="D235" s="7" t="s">
        <v>33</v>
      </c>
      <c r="E235" s="6"/>
      <c r="F235" s="8" t="s">
        <v>968</v>
      </c>
      <c r="G235" s="9" t="s">
        <v>969</v>
      </c>
      <c r="H235" s="9"/>
      <c r="I235" s="6" t="s">
        <v>95</v>
      </c>
      <c r="J235" s="6" t="s">
        <v>76</v>
      </c>
      <c r="K235" s="9" t="s">
        <v>970</v>
      </c>
      <c r="L235" s="9" t="s">
        <v>821</v>
      </c>
      <c r="M235" s="6" t="s">
        <v>39</v>
      </c>
      <c r="N235" s="9" t="s">
        <v>960</v>
      </c>
      <c r="O235" s="8" t="s">
        <v>961</v>
      </c>
      <c r="P235" s="22"/>
      <c r="Q235" s="20"/>
      <c r="R235" s="22"/>
      <c r="S235" s="22"/>
      <c r="T235" s="22"/>
      <c r="U235" s="22"/>
      <c r="V235" s="22"/>
      <c r="W235" s="22"/>
      <c r="X235" s="20"/>
      <c r="Y235" s="10" t="s">
        <v>42</v>
      </c>
      <c r="Z235" s="8" t="s">
        <v>971</v>
      </c>
      <c r="AA235" s="12" t="str">
        <f t="shared" si="1"/>
        <v>M2-NyO-23a-A-1</v>
      </c>
      <c r="AB235" s="10"/>
      <c r="AC235" s="10"/>
      <c r="AD235" s="10" t="s">
        <v>45</v>
      </c>
      <c r="AE235" s="10" t="s">
        <v>46</v>
      </c>
    </row>
    <row r="236" ht="75.0" customHeight="1">
      <c r="A236" s="6" t="s">
        <v>954</v>
      </c>
      <c r="B236" s="6" t="s">
        <v>955</v>
      </c>
      <c r="C236" s="6" t="s">
        <v>115</v>
      </c>
      <c r="D236" s="7" t="s">
        <v>33</v>
      </c>
      <c r="E236" s="6"/>
      <c r="F236" s="8" t="s">
        <v>972</v>
      </c>
      <c r="G236" s="9" t="s">
        <v>973</v>
      </c>
      <c r="H236" s="9"/>
      <c r="I236" s="6" t="s">
        <v>95</v>
      </c>
      <c r="J236" s="6" t="s">
        <v>76</v>
      </c>
      <c r="K236" s="8" t="s">
        <v>974</v>
      </c>
      <c r="L236" s="9" t="s">
        <v>821</v>
      </c>
      <c r="M236" s="6" t="s">
        <v>39</v>
      </c>
      <c r="N236" s="9" t="s">
        <v>960</v>
      </c>
      <c r="O236" s="9" t="s">
        <v>966</v>
      </c>
      <c r="P236" s="22"/>
      <c r="Q236" s="20"/>
      <c r="R236" s="22"/>
      <c r="S236" s="22"/>
      <c r="T236" s="22"/>
      <c r="U236" s="22"/>
      <c r="V236" s="22"/>
      <c r="W236" s="22"/>
      <c r="X236" s="20"/>
      <c r="Y236" s="10" t="s">
        <v>42</v>
      </c>
      <c r="Z236" s="8" t="s">
        <v>975</v>
      </c>
      <c r="AA236" s="12" t="str">
        <f t="shared" si="1"/>
        <v>M2-NyO-23a-A-2</v>
      </c>
      <c r="AB236" s="10"/>
      <c r="AC236" s="10"/>
      <c r="AD236" s="10" t="s">
        <v>45</v>
      </c>
      <c r="AE236" s="10" t="s">
        <v>46</v>
      </c>
    </row>
    <row r="237" ht="75.0" customHeight="1">
      <c r="A237" s="6" t="s">
        <v>954</v>
      </c>
      <c r="B237" s="6" t="s">
        <v>955</v>
      </c>
      <c r="C237" s="6" t="s">
        <v>115</v>
      </c>
      <c r="D237" s="7" t="s">
        <v>33</v>
      </c>
      <c r="E237" s="6"/>
      <c r="F237" s="8" t="s">
        <v>976</v>
      </c>
      <c r="G237" s="9" t="s">
        <v>977</v>
      </c>
      <c r="H237" s="9"/>
      <c r="I237" s="6" t="s">
        <v>95</v>
      </c>
      <c r="J237" s="6" t="s">
        <v>76</v>
      </c>
      <c r="K237" s="9" t="s">
        <v>978</v>
      </c>
      <c r="L237" s="9" t="s">
        <v>821</v>
      </c>
      <c r="M237" s="6" t="s">
        <v>39</v>
      </c>
      <c r="N237" s="9" t="s">
        <v>960</v>
      </c>
      <c r="O237" s="9" t="s">
        <v>966</v>
      </c>
      <c r="P237" s="22"/>
      <c r="Q237" s="20"/>
      <c r="R237" s="22"/>
      <c r="S237" s="22"/>
      <c r="T237" s="22"/>
      <c r="U237" s="22"/>
      <c r="V237" s="22"/>
      <c r="W237" s="22"/>
      <c r="X237" s="20"/>
      <c r="Y237" s="10" t="s">
        <v>42</v>
      </c>
      <c r="Z237" s="8" t="s">
        <v>979</v>
      </c>
      <c r="AA237" s="12" t="str">
        <f t="shared" si="1"/>
        <v>M2-NyO-23a-A-3</v>
      </c>
      <c r="AB237" s="10"/>
      <c r="AC237" s="10"/>
      <c r="AD237" s="10" t="s">
        <v>45</v>
      </c>
      <c r="AE237" s="10" t="s">
        <v>46</v>
      </c>
    </row>
    <row r="238" ht="75.0" customHeight="1">
      <c r="A238" s="10" t="s">
        <v>980</v>
      </c>
      <c r="B238" s="10" t="s">
        <v>981</v>
      </c>
      <c r="C238" s="6" t="s">
        <v>32</v>
      </c>
      <c r="D238" s="7" t="s">
        <v>33</v>
      </c>
      <c r="E238" s="6"/>
      <c r="F238" s="19" t="s">
        <v>982</v>
      </c>
      <c r="G238" s="19" t="s">
        <v>983</v>
      </c>
      <c r="H238" s="9"/>
      <c r="I238" s="10" t="s">
        <v>675</v>
      </c>
      <c r="J238" s="10" t="s">
        <v>66</v>
      </c>
      <c r="K238" s="19" t="s">
        <v>984</v>
      </c>
      <c r="L238" s="38" t="s">
        <v>985</v>
      </c>
      <c r="M238" s="10" t="s">
        <v>39</v>
      </c>
      <c r="N238" s="19" t="s">
        <v>986</v>
      </c>
      <c r="O238" s="8" t="s">
        <v>987</v>
      </c>
      <c r="P238" s="22"/>
      <c r="Q238" s="20"/>
      <c r="R238" s="22"/>
      <c r="S238" s="22"/>
      <c r="T238" s="22"/>
      <c r="U238" s="22"/>
      <c r="V238" s="22"/>
      <c r="W238" s="22"/>
      <c r="X238" s="20"/>
      <c r="Y238" s="10" t="s">
        <v>42</v>
      </c>
      <c r="Z238" s="19" t="s">
        <v>988</v>
      </c>
      <c r="AA238" s="12" t="str">
        <f t="shared" si="1"/>
        <v>M2-NyO-62a-I-1</v>
      </c>
      <c r="AB238" s="20"/>
      <c r="AC238" s="10"/>
      <c r="AD238" s="10"/>
      <c r="AE238" s="10" t="s">
        <v>46</v>
      </c>
    </row>
    <row r="239" ht="75.0" customHeight="1">
      <c r="A239" s="10" t="s">
        <v>980</v>
      </c>
      <c r="B239" s="10" t="s">
        <v>981</v>
      </c>
      <c r="C239" s="6" t="s">
        <v>52</v>
      </c>
      <c r="D239" s="7" t="s">
        <v>33</v>
      </c>
      <c r="E239" s="6"/>
      <c r="F239" s="19" t="s">
        <v>989</v>
      </c>
      <c r="G239" s="19" t="s">
        <v>990</v>
      </c>
      <c r="H239" s="9"/>
      <c r="I239" s="10" t="s">
        <v>675</v>
      </c>
      <c r="J239" s="10" t="s">
        <v>76</v>
      </c>
      <c r="K239" s="19" t="s">
        <v>991</v>
      </c>
      <c r="L239" s="38" t="s">
        <v>992</v>
      </c>
      <c r="M239" s="10" t="s">
        <v>39</v>
      </c>
      <c r="N239" s="19" t="s">
        <v>986</v>
      </c>
      <c r="O239" s="8" t="s">
        <v>987</v>
      </c>
      <c r="P239" s="22"/>
      <c r="Q239" s="20"/>
      <c r="R239" s="22"/>
      <c r="S239" s="22"/>
      <c r="T239" s="22"/>
      <c r="U239" s="22"/>
      <c r="V239" s="22"/>
      <c r="W239" s="22"/>
      <c r="X239" s="20"/>
      <c r="Y239" s="10" t="s">
        <v>42</v>
      </c>
      <c r="Z239" s="44" t="s">
        <v>993</v>
      </c>
      <c r="AA239" s="12" t="str">
        <f t="shared" si="1"/>
        <v>M2-NyO-62a-E-1</v>
      </c>
      <c r="AB239" s="20"/>
      <c r="AC239" s="10"/>
      <c r="AD239" s="10"/>
      <c r="AE239" s="10" t="s">
        <v>46</v>
      </c>
    </row>
    <row r="240" ht="75.0" customHeight="1">
      <c r="A240" s="10" t="s">
        <v>980</v>
      </c>
      <c r="B240" s="10" t="s">
        <v>981</v>
      </c>
      <c r="C240" s="6" t="s">
        <v>115</v>
      </c>
      <c r="D240" s="7" t="s">
        <v>33</v>
      </c>
      <c r="E240" s="6"/>
      <c r="F240" s="19" t="s">
        <v>994</v>
      </c>
      <c r="G240" s="19" t="s">
        <v>995</v>
      </c>
      <c r="H240" s="9"/>
      <c r="I240" s="10" t="s">
        <v>675</v>
      </c>
      <c r="J240" s="10" t="s">
        <v>76</v>
      </c>
      <c r="K240" s="19" t="s">
        <v>996</v>
      </c>
      <c r="L240" s="38" t="s">
        <v>997</v>
      </c>
      <c r="M240" s="10" t="s">
        <v>39</v>
      </c>
      <c r="N240" s="19" t="s">
        <v>986</v>
      </c>
      <c r="O240" s="8" t="s">
        <v>987</v>
      </c>
      <c r="P240" s="22"/>
      <c r="Q240" s="20"/>
      <c r="R240" s="22"/>
      <c r="S240" s="22"/>
      <c r="T240" s="22"/>
      <c r="U240" s="22"/>
      <c r="V240" s="22"/>
      <c r="W240" s="22"/>
      <c r="X240" s="20"/>
      <c r="Y240" s="10" t="s">
        <v>42</v>
      </c>
      <c r="Z240" s="19" t="s">
        <v>998</v>
      </c>
      <c r="AA240" s="12" t="str">
        <f t="shared" si="1"/>
        <v>M2-NyO-62a-A-1</v>
      </c>
      <c r="AB240" s="20"/>
      <c r="AC240" s="10"/>
      <c r="AD240" s="10"/>
      <c r="AE240" s="10" t="s">
        <v>46</v>
      </c>
    </row>
    <row r="241" ht="75.0" customHeight="1">
      <c r="A241" s="10" t="s">
        <v>980</v>
      </c>
      <c r="B241" s="10" t="s">
        <v>981</v>
      </c>
      <c r="C241" s="6" t="s">
        <v>115</v>
      </c>
      <c r="D241" s="7" t="s">
        <v>33</v>
      </c>
      <c r="E241" s="6"/>
      <c r="F241" s="19" t="s">
        <v>999</v>
      </c>
      <c r="G241" s="19" t="s">
        <v>1000</v>
      </c>
      <c r="H241" s="9"/>
      <c r="I241" s="10" t="s">
        <v>675</v>
      </c>
      <c r="J241" s="10" t="s">
        <v>76</v>
      </c>
      <c r="K241" s="19" t="s">
        <v>996</v>
      </c>
      <c r="L241" s="38" t="s">
        <v>997</v>
      </c>
      <c r="M241" s="10" t="s">
        <v>39</v>
      </c>
      <c r="N241" s="19" t="s">
        <v>986</v>
      </c>
      <c r="O241" s="8" t="s">
        <v>987</v>
      </c>
      <c r="P241" s="22"/>
      <c r="Q241" s="20"/>
      <c r="R241" s="22"/>
      <c r="S241" s="22"/>
      <c r="T241" s="22"/>
      <c r="U241" s="22"/>
      <c r="V241" s="22"/>
      <c r="W241" s="22"/>
      <c r="X241" s="20"/>
      <c r="Y241" s="10" t="s">
        <v>42</v>
      </c>
      <c r="Z241" s="19" t="s">
        <v>1001</v>
      </c>
      <c r="AA241" s="12" t="str">
        <f t="shared" si="1"/>
        <v>M2-NyO-62a-A-2</v>
      </c>
      <c r="AB241" s="20"/>
      <c r="AC241" s="10"/>
      <c r="AD241" s="10"/>
      <c r="AE241" s="10" t="s">
        <v>46</v>
      </c>
    </row>
    <row r="242" ht="75.0" customHeight="1">
      <c r="A242" s="10" t="s">
        <v>980</v>
      </c>
      <c r="B242" s="10" t="s">
        <v>981</v>
      </c>
      <c r="C242" s="6" t="s">
        <v>115</v>
      </c>
      <c r="D242" s="7" t="s">
        <v>33</v>
      </c>
      <c r="E242" s="6"/>
      <c r="F242" s="19" t="s">
        <v>1002</v>
      </c>
      <c r="G242" s="19" t="s">
        <v>1003</v>
      </c>
      <c r="H242" s="9"/>
      <c r="I242" s="10" t="s">
        <v>675</v>
      </c>
      <c r="J242" s="10" t="s">
        <v>76</v>
      </c>
      <c r="K242" s="19" t="s">
        <v>991</v>
      </c>
      <c r="L242" s="38" t="s">
        <v>1004</v>
      </c>
      <c r="M242" s="10" t="s">
        <v>39</v>
      </c>
      <c r="N242" s="19" t="s">
        <v>986</v>
      </c>
      <c r="O242" s="8" t="s">
        <v>987</v>
      </c>
      <c r="P242" s="22"/>
      <c r="Q242" s="20"/>
      <c r="R242" s="22"/>
      <c r="S242" s="22"/>
      <c r="T242" s="22"/>
      <c r="U242" s="22"/>
      <c r="V242" s="22"/>
      <c r="W242" s="22"/>
      <c r="X242" s="20"/>
      <c r="Y242" s="10" t="s">
        <v>42</v>
      </c>
      <c r="Z242" s="19" t="s">
        <v>1005</v>
      </c>
      <c r="AA242" s="12" t="str">
        <f t="shared" si="1"/>
        <v>M2-NyO-62a-A-3</v>
      </c>
      <c r="AB242" s="20"/>
      <c r="AC242" s="10"/>
      <c r="AD242" s="10"/>
      <c r="AE242" s="10" t="s">
        <v>46</v>
      </c>
    </row>
    <row r="243" ht="75.0" customHeight="1">
      <c r="A243" s="10" t="s">
        <v>1006</v>
      </c>
      <c r="B243" s="10" t="s">
        <v>1007</v>
      </c>
      <c r="C243" s="10" t="s">
        <v>32</v>
      </c>
      <c r="D243" s="7" t="s">
        <v>33</v>
      </c>
      <c r="E243" s="6"/>
      <c r="F243" s="19" t="s">
        <v>1008</v>
      </c>
      <c r="G243" s="19"/>
      <c r="H243" s="9"/>
      <c r="I243" s="10" t="s">
        <v>675</v>
      </c>
      <c r="J243" s="10" t="s">
        <v>531</v>
      </c>
      <c r="K243" s="19" t="s">
        <v>1009</v>
      </c>
      <c r="L243" s="38" t="s">
        <v>1010</v>
      </c>
      <c r="M243" s="10" t="s">
        <v>39</v>
      </c>
      <c r="N243" s="19" t="s">
        <v>1011</v>
      </c>
      <c r="O243" s="8" t="s">
        <v>1012</v>
      </c>
      <c r="P243" s="22"/>
      <c r="Q243" s="20"/>
      <c r="R243" s="22"/>
      <c r="S243" s="22"/>
      <c r="T243" s="22"/>
      <c r="U243" s="22"/>
      <c r="V243" s="22"/>
      <c r="W243" s="22"/>
      <c r="X243" s="20"/>
      <c r="Y243" s="10" t="s">
        <v>42</v>
      </c>
      <c r="Z243" s="19" t="s">
        <v>1013</v>
      </c>
      <c r="AA243" s="12" t="str">
        <f t="shared" si="1"/>
        <v>M2-NyO-66a-I-1</v>
      </c>
      <c r="AB243" s="20"/>
      <c r="AC243" s="10"/>
      <c r="AD243" s="10"/>
      <c r="AE243" s="10" t="s">
        <v>46</v>
      </c>
    </row>
    <row r="244" ht="75.0" customHeight="1">
      <c r="A244" s="10" t="s">
        <v>1006</v>
      </c>
      <c r="B244" s="10" t="s">
        <v>1007</v>
      </c>
      <c r="C244" s="10" t="s">
        <v>52</v>
      </c>
      <c r="D244" s="7" t="s">
        <v>33</v>
      </c>
      <c r="E244" s="6"/>
      <c r="F244" s="19" t="s">
        <v>940</v>
      </c>
      <c r="G244" s="19" t="s">
        <v>1014</v>
      </c>
      <c r="H244" s="9"/>
      <c r="I244" s="10" t="s">
        <v>675</v>
      </c>
      <c r="J244" s="10" t="s">
        <v>76</v>
      </c>
      <c r="K244" s="19" t="s">
        <v>1015</v>
      </c>
      <c r="L244" s="38" t="s">
        <v>816</v>
      </c>
      <c r="M244" s="10" t="s">
        <v>39</v>
      </c>
      <c r="N244" s="19" t="s">
        <v>1011</v>
      </c>
      <c r="O244" s="8" t="s">
        <v>1012</v>
      </c>
      <c r="P244" s="22"/>
      <c r="Q244" s="20"/>
      <c r="R244" s="22"/>
      <c r="S244" s="22"/>
      <c r="T244" s="22"/>
      <c r="U244" s="22"/>
      <c r="V244" s="22"/>
      <c r="W244" s="22"/>
      <c r="X244" s="20"/>
      <c r="Y244" s="10" t="s">
        <v>42</v>
      </c>
      <c r="Z244" s="39" t="s">
        <v>1016</v>
      </c>
      <c r="AA244" s="12" t="str">
        <f t="shared" si="1"/>
        <v>M2-NyO-66a-E-1</v>
      </c>
      <c r="AB244" s="20"/>
      <c r="AC244" s="10"/>
      <c r="AD244" s="10"/>
      <c r="AE244" s="10" t="s">
        <v>46</v>
      </c>
    </row>
    <row r="245" ht="75.0" customHeight="1">
      <c r="A245" s="10" t="s">
        <v>1006</v>
      </c>
      <c r="B245" s="10" t="s">
        <v>1007</v>
      </c>
      <c r="C245" s="10" t="s">
        <v>115</v>
      </c>
      <c r="D245" s="7" t="s">
        <v>33</v>
      </c>
      <c r="E245" s="6"/>
      <c r="F245" s="19" t="s">
        <v>1017</v>
      </c>
      <c r="G245" s="19" t="s">
        <v>1018</v>
      </c>
      <c r="H245" s="9"/>
      <c r="I245" s="10" t="s">
        <v>675</v>
      </c>
      <c r="J245" s="10" t="s">
        <v>76</v>
      </c>
      <c r="K245" s="19" t="s">
        <v>1015</v>
      </c>
      <c r="L245" s="38" t="s">
        <v>816</v>
      </c>
      <c r="M245" s="10" t="s">
        <v>39</v>
      </c>
      <c r="N245" s="19" t="s">
        <v>1011</v>
      </c>
      <c r="O245" s="8" t="s">
        <v>1012</v>
      </c>
      <c r="P245" s="22"/>
      <c r="Q245" s="20"/>
      <c r="R245" s="22"/>
      <c r="S245" s="22"/>
      <c r="T245" s="22"/>
      <c r="U245" s="22"/>
      <c r="V245" s="22"/>
      <c r="W245" s="22"/>
      <c r="X245" s="20"/>
      <c r="Y245" s="10" t="s">
        <v>42</v>
      </c>
      <c r="Z245" s="39" t="s">
        <v>1019</v>
      </c>
      <c r="AA245" s="12" t="str">
        <f t="shared" si="1"/>
        <v>M2-NyO-66a-A-1</v>
      </c>
      <c r="AB245" s="20"/>
      <c r="AC245" s="10"/>
      <c r="AD245" s="10"/>
      <c r="AE245" s="10" t="s">
        <v>46</v>
      </c>
    </row>
    <row r="246" ht="75.0" customHeight="1">
      <c r="A246" s="10" t="s">
        <v>1006</v>
      </c>
      <c r="B246" s="10" t="s">
        <v>1007</v>
      </c>
      <c r="C246" s="10" t="s">
        <v>115</v>
      </c>
      <c r="D246" s="7" t="s">
        <v>33</v>
      </c>
      <c r="E246" s="6"/>
      <c r="F246" s="19" t="s">
        <v>1020</v>
      </c>
      <c r="G246" s="19" t="s">
        <v>977</v>
      </c>
      <c r="H246" s="9"/>
      <c r="I246" s="10" t="s">
        <v>675</v>
      </c>
      <c r="J246" s="10" t="s">
        <v>76</v>
      </c>
      <c r="K246" s="19" t="s">
        <v>1015</v>
      </c>
      <c r="L246" s="38" t="s">
        <v>816</v>
      </c>
      <c r="M246" s="10" t="s">
        <v>39</v>
      </c>
      <c r="N246" s="19" t="s">
        <v>1011</v>
      </c>
      <c r="O246" s="8" t="s">
        <v>1012</v>
      </c>
      <c r="P246" s="22"/>
      <c r="Q246" s="20"/>
      <c r="R246" s="22"/>
      <c r="S246" s="22"/>
      <c r="T246" s="22"/>
      <c r="U246" s="22"/>
      <c r="V246" s="22"/>
      <c r="W246" s="22"/>
      <c r="X246" s="20"/>
      <c r="Y246" s="10" t="s">
        <v>42</v>
      </c>
      <c r="Z246" s="39" t="s">
        <v>1021</v>
      </c>
      <c r="AA246" s="12" t="str">
        <f t="shared" si="1"/>
        <v>M2-NyO-66a-A-2</v>
      </c>
      <c r="AB246" s="20"/>
      <c r="AC246" s="10"/>
      <c r="AD246" s="10"/>
      <c r="AE246" s="10" t="s">
        <v>46</v>
      </c>
    </row>
    <row r="247" ht="75.0" customHeight="1">
      <c r="A247" s="10" t="s">
        <v>1006</v>
      </c>
      <c r="B247" s="10" t="s">
        <v>1007</v>
      </c>
      <c r="C247" s="10" t="s">
        <v>115</v>
      </c>
      <c r="D247" s="7" t="s">
        <v>33</v>
      </c>
      <c r="E247" s="6"/>
      <c r="F247" s="19" t="s">
        <v>1022</v>
      </c>
      <c r="G247" s="19" t="s">
        <v>1023</v>
      </c>
      <c r="H247" s="9"/>
      <c r="I247" s="10" t="s">
        <v>675</v>
      </c>
      <c r="J247" s="10" t="s">
        <v>76</v>
      </c>
      <c r="K247" s="19" t="s">
        <v>1015</v>
      </c>
      <c r="L247" s="38" t="s">
        <v>816</v>
      </c>
      <c r="M247" s="10" t="s">
        <v>39</v>
      </c>
      <c r="N247" s="19" t="s">
        <v>1011</v>
      </c>
      <c r="O247" s="8" t="s">
        <v>1012</v>
      </c>
      <c r="P247" s="22"/>
      <c r="Q247" s="20"/>
      <c r="R247" s="22"/>
      <c r="S247" s="22"/>
      <c r="T247" s="22"/>
      <c r="U247" s="22"/>
      <c r="V247" s="22"/>
      <c r="W247" s="22"/>
      <c r="X247" s="20"/>
      <c r="Y247" s="10" t="s">
        <v>42</v>
      </c>
      <c r="Z247" s="39" t="s">
        <v>1024</v>
      </c>
      <c r="AA247" s="12" t="str">
        <f t="shared" si="1"/>
        <v>M2-NyO-66a-A-3</v>
      </c>
      <c r="AB247" s="20"/>
      <c r="AC247" s="10"/>
      <c r="AD247" s="10"/>
      <c r="AE247" s="10" t="s">
        <v>46</v>
      </c>
    </row>
    <row r="248" ht="75.0" customHeight="1">
      <c r="A248" s="6" t="s">
        <v>1025</v>
      </c>
      <c r="B248" s="6" t="s">
        <v>1026</v>
      </c>
      <c r="C248" s="6" t="s">
        <v>32</v>
      </c>
      <c r="D248" s="7" t="s">
        <v>33</v>
      </c>
      <c r="E248" s="6"/>
      <c r="F248" s="8" t="s">
        <v>1027</v>
      </c>
      <c r="G248" s="9"/>
      <c r="H248" s="9"/>
      <c r="I248" s="6" t="s">
        <v>675</v>
      </c>
      <c r="J248" s="10" t="s">
        <v>531</v>
      </c>
      <c r="K248" s="9" t="s">
        <v>1028</v>
      </c>
      <c r="L248" s="8" t="s">
        <v>1029</v>
      </c>
      <c r="M248" s="10" t="s">
        <v>39</v>
      </c>
      <c r="N248" s="9" t="s">
        <v>1030</v>
      </c>
      <c r="O248" s="9" t="s">
        <v>1031</v>
      </c>
      <c r="P248" s="22"/>
      <c r="Q248" s="20"/>
      <c r="R248" s="22"/>
      <c r="S248" s="22"/>
      <c r="T248" s="22"/>
      <c r="U248" s="22"/>
      <c r="V248" s="22"/>
      <c r="W248" s="22"/>
      <c r="X248" s="20"/>
      <c r="Y248" s="10" t="s">
        <v>42</v>
      </c>
      <c r="Z248" s="14" t="s">
        <v>1032</v>
      </c>
      <c r="AA248" s="12" t="str">
        <f t="shared" si="1"/>
        <v>M2-NyO-24a-I-1</v>
      </c>
      <c r="AB248" s="10" t="s">
        <v>44</v>
      </c>
      <c r="AC248" s="20"/>
      <c r="AD248" s="10" t="s">
        <v>45</v>
      </c>
      <c r="AE248" s="10"/>
    </row>
    <row r="249" ht="75.0" customHeight="1">
      <c r="A249" s="10" t="s">
        <v>1025</v>
      </c>
      <c r="B249" s="6" t="s">
        <v>1026</v>
      </c>
      <c r="C249" s="6" t="s">
        <v>52</v>
      </c>
      <c r="D249" s="7" t="s">
        <v>33</v>
      </c>
      <c r="E249" s="6"/>
      <c r="F249" s="8" t="s">
        <v>940</v>
      </c>
      <c r="G249" s="8" t="s">
        <v>1033</v>
      </c>
      <c r="H249" s="9"/>
      <c r="I249" s="6" t="s">
        <v>675</v>
      </c>
      <c r="J249" s="20" t="s">
        <v>76</v>
      </c>
      <c r="K249" s="9" t="s">
        <v>1034</v>
      </c>
      <c r="L249" s="8" t="s">
        <v>1035</v>
      </c>
      <c r="M249" s="10" t="s">
        <v>39</v>
      </c>
      <c r="N249" s="8" t="s">
        <v>1030</v>
      </c>
      <c r="O249" s="8" t="s">
        <v>1031</v>
      </c>
      <c r="P249" s="22"/>
      <c r="Q249" s="20"/>
      <c r="R249" s="22"/>
      <c r="S249" s="22"/>
      <c r="T249" s="22"/>
      <c r="U249" s="22"/>
      <c r="V249" s="22"/>
      <c r="W249" s="22"/>
      <c r="X249" s="20"/>
      <c r="Y249" s="10" t="s">
        <v>42</v>
      </c>
      <c r="Z249" s="14" t="s">
        <v>1036</v>
      </c>
      <c r="AA249" s="12" t="str">
        <f t="shared" si="1"/>
        <v>M2-NyO-24a-E-1</v>
      </c>
      <c r="AB249" s="10" t="s">
        <v>44</v>
      </c>
      <c r="AC249" s="20"/>
      <c r="AD249" s="10" t="s">
        <v>45</v>
      </c>
      <c r="AE249" s="10"/>
    </row>
    <row r="250" ht="75.0" customHeight="1">
      <c r="A250" s="6" t="s">
        <v>1037</v>
      </c>
      <c r="B250" s="6" t="s">
        <v>1038</v>
      </c>
      <c r="C250" s="6" t="s">
        <v>32</v>
      </c>
      <c r="D250" s="7" t="s">
        <v>33</v>
      </c>
      <c r="E250" s="6"/>
      <c r="F250" s="9" t="s">
        <v>893</v>
      </c>
      <c r="G250" s="8" t="s">
        <v>873</v>
      </c>
      <c r="H250" s="9"/>
      <c r="I250" s="6" t="s">
        <v>675</v>
      </c>
      <c r="J250" s="6" t="s">
        <v>66</v>
      </c>
      <c r="K250" s="8" t="s">
        <v>1039</v>
      </c>
      <c r="L250" s="8" t="s">
        <v>1040</v>
      </c>
      <c r="M250" s="10" t="s">
        <v>39</v>
      </c>
      <c r="N250" s="9" t="s">
        <v>1041</v>
      </c>
      <c r="O250" s="8" t="s">
        <v>1042</v>
      </c>
      <c r="P250" s="22"/>
      <c r="Q250" s="20"/>
      <c r="R250" s="37"/>
      <c r="S250" s="37"/>
      <c r="T250" s="37"/>
      <c r="U250" s="19"/>
      <c r="V250" s="37"/>
      <c r="W250" s="37"/>
      <c r="X250" s="20"/>
      <c r="Y250" s="10" t="s">
        <v>42</v>
      </c>
      <c r="Z250" s="18" t="s">
        <v>1043</v>
      </c>
      <c r="AA250" s="12" t="str">
        <f t="shared" si="1"/>
        <v>M2-NyO-54a-I-1</v>
      </c>
      <c r="AB250" s="20"/>
      <c r="AC250" s="20"/>
      <c r="AD250" s="10" t="s">
        <v>45</v>
      </c>
      <c r="AE250" s="10"/>
    </row>
    <row r="251" ht="75.0" customHeight="1">
      <c r="A251" s="6" t="s">
        <v>1037</v>
      </c>
      <c r="B251" s="10" t="s">
        <v>1038</v>
      </c>
      <c r="C251" s="6" t="s">
        <v>52</v>
      </c>
      <c r="D251" s="7" t="s">
        <v>33</v>
      </c>
      <c r="E251" s="6"/>
      <c r="F251" s="8" t="s">
        <v>940</v>
      </c>
      <c r="G251" s="8" t="s">
        <v>1044</v>
      </c>
      <c r="H251" s="9"/>
      <c r="I251" s="20" t="s">
        <v>675</v>
      </c>
      <c r="J251" s="6" t="s">
        <v>76</v>
      </c>
      <c r="K251" s="9" t="s">
        <v>1045</v>
      </c>
      <c r="L251" s="19" t="s">
        <v>1046</v>
      </c>
      <c r="M251" s="10" t="s">
        <v>39</v>
      </c>
      <c r="N251" s="8" t="s">
        <v>1047</v>
      </c>
      <c r="O251" s="8" t="s">
        <v>1048</v>
      </c>
      <c r="P251" s="22"/>
      <c r="Q251" s="20"/>
      <c r="R251" s="22"/>
      <c r="S251" s="22"/>
      <c r="T251" s="22"/>
      <c r="U251" s="22"/>
      <c r="V251" s="22"/>
      <c r="W251" s="22"/>
      <c r="X251" s="20"/>
      <c r="Y251" s="10" t="s">
        <v>42</v>
      </c>
      <c r="Z251" s="18" t="s">
        <v>1049</v>
      </c>
      <c r="AA251" s="12" t="str">
        <f t="shared" si="1"/>
        <v>M2-NyO-54a-E-1</v>
      </c>
      <c r="AB251" s="20"/>
      <c r="AC251" s="20"/>
      <c r="AD251" s="10" t="s">
        <v>45</v>
      </c>
      <c r="AE251" s="10"/>
    </row>
    <row r="252" ht="75.0" customHeight="1">
      <c r="A252" s="6" t="s">
        <v>1050</v>
      </c>
      <c r="B252" s="6" t="s">
        <v>1051</v>
      </c>
      <c r="C252" s="6" t="s">
        <v>32</v>
      </c>
      <c r="D252" s="7" t="s">
        <v>33</v>
      </c>
      <c r="E252" s="6"/>
      <c r="F252" s="9" t="s">
        <v>1052</v>
      </c>
      <c r="G252" s="9" t="s">
        <v>1053</v>
      </c>
      <c r="H252" s="23"/>
      <c r="I252" s="6" t="s">
        <v>675</v>
      </c>
      <c r="J252" s="6" t="s">
        <v>73</v>
      </c>
      <c r="K252" s="9" t="s">
        <v>1054</v>
      </c>
      <c r="L252" s="9" t="s">
        <v>1055</v>
      </c>
      <c r="M252" s="6" t="s">
        <v>39</v>
      </c>
      <c r="N252" s="23" t="s">
        <v>1056</v>
      </c>
      <c r="O252" s="23" t="s">
        <v>1057</v>
      </c>
      <c r="P252" s="22"/>
      <c r="Q252" s="20"/>
      <c r="R252" s="22"/>
      <c r="S252" s="22"/>
      <c r="T252" s="22"/>
      <c r="U252" s="19"/>
      <c r="V252" s="19"/>
      <c r="W252" s="22"/>
      <c r="X252" s="20"/>
      <c r="Y252" s="10" t="s">
        <v>42</v>
      </c>
      <c r="Z252" s="14" t="s">
        <v>1058</v>
      </c>
      <c r="AA252" s="12" t="str">
        <f t="shared" si="1"/>
        <v>M2-NyO-24b-I-1</v>
      </c>
      <c r="AB252" s="10" t="s">
        <v>44</v>
      </c>
      <c r="AC252" s="20"/>
      <c r="AD252" s="10" t="s">
        <v>45</v>
      </c>
      <c r="AE252" s="10"/>
    </row>
    <row r="253" ht="75.0" customHeight="1">
      <c r="A253" s="6" t="s">
        <v>1050</v>
      </c>
      <c r="B253" s="6" t="s">
        <v>1051</v>
      </c>
      <c r="C253" s="6" t="s">
        <v>52</v>
      </c>
      <c r="D253" s="7" t="s">
        <v>33</v>
      </c>
      <c r="E253" s="6"/>
      <c r="F253" s="8" t="s">
        <v>940</v>
      </c>
      <c r="G253" s="8" t="s">
        <v>1059</v>
      </c>
      <c r="H253" s="23"/>
      <c r="I253" s="6" t="s">
        <v>675</v>
      </c>
      <c r="J253" s="6" t="s">
        <v>76</v>
      </c>
      <c r="K253" s="9" t="s">
        <v>1060</v>
      </c>
      <c r="L253" s="9" t="s">
        <v>1061</v>
      </c>
      <c r="M253" s="6" t="s">
        <v>39</v>
      </c>
      <c r="N253" s="8" t="s">
        <v>1056</v>
      </c>
      <c r="O253" s="8" t="s">
        <v>1057</v>
      </c>
      <c r="P253" s="22"/>
      <c r="Q253" s="20"/>
      <c r="R253" s="22"/>
      <c r="S253" s="22"/>
      <c r="T253" s="22"/>
      <c r="U253" s="19"/>
      <c r="V253" s="19"/>
      <c r="W253" s="22"/>
      <c r="X253" s="20"/>
      <c r="Y253" s="10" t="s">
        <v>42</v>
      </c>
      <c r="Z253" s="14" t="s">
        <v>1062</v>
      </c>
      <c r="AA253" s="12" t="str">
        <f t="shared" si="1"/>
        <v>M2-NyO-24b-E-1</v>
      </c>
      <c r="AB253" s="10" t="s">
        <v>44</v>
      </c>
      <c r="AC253" s="20"/>
      <c r="AD253" s="10" t="s">
        <v>45</v>
      </c>
      <c r="AE253" s="10"/>
    </row>
    <row r="254" ht="75.0" customHeight="1">
      <c r="A254" s="6" t="s">
        <v>1063</v>
      </c>
      <c r="B254" s="6" t="s">
        <v>1064</v>
      </c>
      <c r="C254" s="6" t="s">
        <v>32</v>
      </c>
      <c r="D254" s="7" t="s">
        <v>33</v>
      </c>
      <c r="E254" s="6"/>
      <c r="F254" s="8" t="s">
        <v>1065</v>
      </c>
      <c r="G254" s="9"/>
      <c r="H254" s="9"/>
      <c r="I254" s="6" t="s">
        <v>675</v>
      </c>
      <c r="J254" s="10" t="s">
        <v>531</v>
      </c>
      <c r="K254" s="9" t="s">
        <v>1066</v>
      </c>
      <c r="L254" s="8" t="s">
        <v>1067</v>
      </c>
      <c r="M254" s="6" t="s">
        <v>39</v>
      </c>
      <c r="N254" s="9" t="s">
        <v>1030</v>
      </c>
      <c r="O254" s="8" t="s">
        <v>1068</v>
      </c>
      <c r="P254" s="22"/>
      <c r="Q254" s="20"/>
      <c r="R254" s="22"/>
      <c r="S254" s="22"/>
      <c r="T254" s="22"/>
      <c r="U254" s="22"/>
      <c r="V254" s="22"/>
      <c r="W254" s="22"/>
      <c r="X254" s="20"/>
      <c r="Y254" s="10" t="s">
        <v>42</v>
      </c>
      <c r="Z254" s="18" t="s">
        <v>1069</v>
      </c>
      <c r="AA254" s="12" t="str">
        <f t="shared" si="1"/>
        <v>M2-NyO-25a-I-1</v>
      </c>
      <c r="AB254" s="20"/>
      <c r="AC254" s="20"/>
      <c r="AD254" s="10" t="s">
        <v>45</v>
      </c>
      <c r="AE254" s="10" t="s">
        <v>46</v>
      </c>
    </row>
    <row r="255" ht="75.0" customHeight="1">
      <c r="A255" s="6" t="s">
        <v>1063</v>
      </c>
      <c r="B255" s="6" t="s">
        <v>1064</v>
      </c>
      <c r="C255" s="6" t="s">
        <v>52</v>
      </c>
      <c r="D255" s="7" t="s">
        <v>33</v>
      </c>
      <c r="E255" s="6"/>
      <c r="F255" s="8" t="s">
        <v>940</v>
      </c>
      <c r="G255" s="8" t="s">
        <v>1070</v>
      </c>
      <c r="H255" s="9"/>
      <c r="I255" s="6" t="s">
        <v>675</v>
      </c>
      <c r="J255" s="6" t="s">
        <v>76</v>
      </c>
      <c r="K255" s="9" t="s">
        <v>1071</v>
      </c>
      <c r="L255" s="8" t="s">
        <v>1072</v>
      </c>
      <c r="M255" s="6" t="s">
        <v>39</v>
      </c>
      <c r="N255" s="8" t="s">
        <v>1030</v>
      </c>
      <c r="O255" s="8" t="s">
        <v>1068</v>
      </c>
      <c r="P255" s="22"/>
      <c r="Q255" s="20"/>
      <c r="R255" s="22"/>
      <c r="S255" s="22"/>
      <c r="T255" s="22"/>
      <c r="U255" s="22"/>
      <c r="V255" s="22"/>
      <c r="W255" s="22"/>
      <c r="X255" s="23"/>
      <c r="Y255" s="10" t="s">
        <v>42</v>
      </c>
      <c r="Z255" s="18" t="s">
        <v>1073</v>
      </c>
      <c r="AA255" s="12" t="str">
        <f t="shared" si="1"/>
        <v>M2-NyO-25a-E-1</v>
      </c>
      <c r="AB255" s="20"/>
      <c r="AC255" s="20"/>
      <c r="AD255" s="10" t="s">
        <v>45</v>
      </c>
      <c r="AE255" s="10" t="s">
        <v>46</v>
      </c>
    </row>
    <row r="256" ht="75.0" customHeight="1">
      <c r="A256" s="6" t="s">
        <v>1074</v>
      </c>
      <c r="B256" s="6" t="s">
        <v>1075</v>
      </c>
      <c r="C256" s="6" t="s">
        <v>32</v>
      </c>
      <c r="D256" s="7" t="s">
        <v>33</v>
      </c>
      <c r="E256" s="6"/>
      <c r="F256" s="9" t="s">
        <v>893</v>
      </c>
      <c r="G256" s="9" t="s">
        <v>1076</v>
      </c>
      <c r="H256" s="9"/>
      <c r="I256" s="9"/>
      <c r="J256" s="6" t="s">
        <v>66</v>
      </c>
      <c r="K256" s="8" t="s">
        <v>1077</v>
      </c>
      <c r="L256" s="8" t="s">
        <v>1078</v>
      </c>
      <c r="M256" s="9" t="s">
        <v>39</v>
      </c>
      <c r="N256" s="23" t="s">
        <v>1079</v>
      </c>
      <c r="O256" s="8" t="s">
        <v>1080</v>
      </c>
      <c r="P256" s="22"/>
      <c r="Q256" s="20"/>
      <c r="R256" s="22"/>
      <c r="S256" s="22"/>
      <c r="T256" s="22"/>
      <c r="U256" s="19"/>
      <c r="V256" s="19"/>
      <c r="W256" s="22"/>
      <c r="X256" s="20"/>
      <c r="Y256" s="10" t="s">
        <v>42</v>
      </c>
      <c r="Z256" s="14" t="s">
        <v>1081</v>
      </c>
      <c r="AA256" s="12" t="str">
        <f t="shared" si="1"/>
        <v>M2-NyO-55a-I-1</v>
      </c>
      <c r="AB256" s="10" t="s">
        <v>44</v>
      </c>
      <c r="AC256" s="20"/>
      <c r="AD256" s="10" t="s">
        <v>45</v>
      </c>
      <c r="AE256" s="10" t="s">
        <v>46</v>
      </c>
    </row>
    <row r="257" ht="75.0" customHeight="1">
      <c r="A257" s="6" t="s">
        <v>1074</v>
      </c>
      <c r="B257" s="6" t="s">
        <v>1075</v>
      </c>
      <c r="C257" s="6" t="s">
        <v>52</v>
      </c>
      <c r="D257" s="7" t="s">
        <v>33</v>
      </c>
      <c r="E257" s="6"/>
      <c r="F257" s="8" t="s">
        <v>940</v>
      </c>
      <c r="G257" s="8" t="s">
        <v>1076</v>
      </c>
      <c r="H257" s="9"/>
      <c r="I257" s="9"/>
      <c r="J257" s="6" t="s">
        <v>76</v>
      </c>
      <c r="K257" s="8" t="s">
        <v>1082</v>
      </c>
      <c r="L257" s="8" t="s">
        <v>1083</v>
      </c>
      <c r="M257" s="9" t="s">
        <v>39</v>
      </c>
      <c r="N257" s="8" t="s">
        <v>1084</v>
      </c>
      <c r="O257" s="8" t="s">
        <v>1085</v>
      </c>
      <c r="P257" s="22"/>
      <c r="Q257" s="20"/>
      <c r="R257" s="22"/>
      <c r="S257" s="22"/>
      <c r="T257" s="22"/>
      <c r="U257" s="19"/>
      <c r="V257" s="19"/>
      <c r="W257" s="22"/>
      <c r="X257" s="20"/>
      <c r="Y257" s="10" t="s">
        <v>42</v>
      </c>
      <c r="Z257" s="14" t="s">
        <v>1086</v>
      </c>
      <c r="AA257" s="12" t="str">
        <f t="shared" si="1"/>
        <v>M2-NyO-55a-E-1</v>
      </c>
      <c r="AB257" s="10" t="s">
        <v>44</v>
      </c>
      <c r="AC257" s="20"/>
      <c r="AD257" s="10" t="s">
        <v>45</v>
      </c>
      <c r="AE257" s="10" t="s">
        <v>46</v>
      </c>
    </row>
    <row r="258" ht="75.0" customHeight="1">
      <c r="A258" s="6" t="s">
        <v>1087</v>
      </c>
      <c r="B258" s="6" t="s">
        <v>1088</v>
      </c>
      <c r="C258" s="6" t="s">
        <v>32</v>
      </c>
      <c r="D258" s="7" t="s">
        <v>33</v>
      </c>
      <c r="E258" s="6"/>
      <c r="F258" s="8" t="s">
        <v>1089</v>
      </c>
      <c r="G258" s="9"/>
      <c r="H258" s="9"/>
      <c r="I258" s="9"/>
      <c r="J258" s="10" t="s">
        <v>531</v>
      </c>
      <c r="K258" s="9" t="s">
        <v>1090</v>
      </c>
      <c r="L258" s="8" t="s">
        <v>1091</v>
      </c>
      <c r="M258" s="9" t="s">
        <v>39</v>
      </c>
      <c r="N258" s="23" t="s">
        <v>1092</v>
      </c>
      <c r="O258" s="23" t="s">
        <v>1093</v>
      </c>
      <c r="P258" s="22"/>
      <c r="Q258" s="20"/>
      <c r="R258" s="22"/>
      <c r="S258" s="22"/>
      <c r="T258" s="22"/>
      <c r="U258" s="19"/>
      <c r="V258" s="19"/>
      <c r="W258" s="22"/>
      <c r="X258" s="20"/>
      <c r="Y258" s="10" t="s">
        <v>42</v>
      </c>
      <c r="Z258" s="18" t="s">
        <v>1094</v>
      </c>
      <c r="AA258" s="12" t="str">
        <f t="shared" si="1"/>
        <v>M2-NyO-54b-I-1</v>
      </c>
      <c r="AB258" s="20"/>
      <c r="AC258" s="20"/>
      <c r="AD258" s="10" t="s">
        <v>45</v>
      </c>
      <c r="AE258" s="10"/>
    </row>
    <row r="259" ht="75.0" customHeight="1">
      <c r="A259" s="6" t="s">
        <v>1087</v>
      </c>
      <c r="B259" s="6" t="s">
        <v>1088</v>
      </c>
      <c r="C259" s="6" t="s">
        <v>52</v>
      </c>
      <c r="D259" s="7" t="s">
        <v>33</v>
      </c>
      <c r="E259" s="6"/>
      <c r="F259" s="8" t="s">
        <v>940</v>
      </c>
      <c r="G259" s="8" t="s">
        <v>873</v>
      </c>
      <c r="H259" s="9"/>
      <c r="I259" s="9"/>
      <c r="J259" s="6" t="s">
        <v>76</v>
      </c>
      <c r="K259" s="9" t="s">
        <v>1095</v>
      </c>
      <c r="L259" s="8" t="s">
        <v>1096</v>
      </c>
      <c r="M259" s="9" t="s">
        <v>39</v>
      </c>
      <c r="N259" s="8" t="s">
        <v>1092</v>
      </c>
      <c r="O259" s="8" t="s">
        <v>1093</v>
      </c>
      <c r="P259" s="22"/>
      <c r="Q259" s="20"/>
      <c r="R259" s="22"/>
      <c r="S259" s="22"/>
      <c r="T259" s="22"/>
      <c r="U259" s="19"/>
      <c r="V259" s="19"/>
      <c r="W259" s="22"/>
      <c r="X259" s="20"/>
      <c r="Y259" s="10" t="s">
        <v>42</v>
      </c>
      <c r="Z259" s="18" t="s">
        <v>1097</v>
      </c>
      <c r="AA259" s="12" t="str">
        <f t="shared" si="1"/>
        <v>M2-NyO-54b-E-1</v>
      </c>
      <c r="AB259" s="20"/>
      <c r="AC259" s="20"/>
      <c r="AD259" s="10" t="s">
        <v>45</v>
      </c>
      <c r="AE259" s="10"/>
    </row>
    <row r="260" ht="75.0" customHeight="1">
      <c r="A260" s="6" t="s">
        <v>1098</v>
      </c>
      <c r="B260" s="6" t="s">
        <v>1099</v>
      </c>
      <c r="C260" s="6" t="s">
        <v>32</v>
      </c>
      <c r="D260" s="7" t="s">
        <v>33</v>
      </c>
      <c r="E260" s="6"/>
      <c r="F260" s="9" t="s">
        <v>1100</v>
      </c>
      <c r="G260" s="9" t="s">
        <v>1101</v>
      </c>
      <c r="H260" s="9"/>
      <c r="I260" s="9"/>
      <c r="J260" s="6" t="s">
        <v>73</v>
      </c>
      <c r="K260" s="8" t="s">
        <v>1102</v>
      </c>
      <c r="L260" s="9" t="s">
        <v>1103</v>
      </c>
      <c r="M260" s="9" t="s">
        <v>39</v>
      </c>
      <c r="N260" s="8" t="s">
        <v>1104</v>
      </c>
      <c r="O260" s="23" t="s">
        <v>1105</v>
      </c>
      <c r="P260" s="22"/>
      <c r="Q260" s="20"/>
      <c r="R260" s="22"/>
      <c r="S260" s="22"/>
      <c r="T260" s="22"/>
      <c r="U260" s="19"/>
      <c r="V260" s="19"/>
      <c r="W260" s="22"/>
      <c r="X260" s="20"/>
      <c r="Y260" s="10" t="s">
        <v>42</v>
      </c>
      <c r="Z260" s="18" t="s">
        <v>1106</v>
      </c>
      <c r="AA260" s="12" t="str">
        <f t="shared" si="1"/>
        <v>M2-NyO-56a-I-1</v>
      </c>
      <c r="AB260" s="20"/>
      <c r="AC260" s="20"/>
      <c r="AD260" s="10" t="s">
        <v>45</v>
      </c>
      <c r="AE260" s="10"/>
    </row>
    <row r="261" ht="75.0" customHeight="1">
      <c r="A261" s="6" t="s">
        <v>1098</v>
      </c>
      <c r="B261" s="6" t="s">
        <v>1099</v>
      </c>
      <c r="C261" s="6" t="s">
        <v>52</v>
      </c>
      <c r="D261" s="7" t="s">
        <v>33</v>
      </c>
      <c r="E261" s="6"/>
      <c r="F261" s="8" t="s">
        <v>940</v>
      </c>
      <c r="G261" s="9" t="s">
        <v>873</v>
      </c>
      <c r="H261" s="23"/>
      <c r="I261" s="9"/>
      <c r="J261" s="6" t="s">
        <v>76</v>
      </c>
      <c r="K261" s="9" t="s">
        <v>1107</v>
      </c>
      <c r="L261" s="8" t="s">
        <v>1108</v>
      </c>
      <c r="M261" s="9" t="s">
        <v>39</v>
      </c>
      <c r="N261" s="23" t="s">
        <v>1104</v>
      </c>
      <c r="O261" s="23" t="s">
        <v>1105</v>
      </c>
      <c r="P261" s="22"/>
      <c r="Q261" s="20"/>
      <c r="R261" s="19"/>
      <c r="S261" s="19"/>
      <c r="T261" s="19"/>
      <c r="U261" s="19"/>
      <c r="V261" s="19"/>
      <c r="W261" s="19"/>
      <c r="X261" s="8"/>
      <c r="Y261" s="10" t="s">
        <v>42</v>
      </c>
      <c r="Z261" s="18" t="s">
        <v>1109</v>
      </c>
      <c r="AA261" s="12" t="str">
        <f t="shared" si="1"/>
        <v>M2-NyO-56a-E-1</v>
      </c>
      <c r="AB261" s="20"/>
      <c r="AC261" s="20"/>
      <c r="AD261" s="10" t="s">
        <v>45</v>
      </c>
      <c r="AE261" s="10"/>
    </row>
    <row r="262" ht="75.0" customHeight="1">
      <c r="A262" s="6" t="s">
        <v>1110</v>
      </c>
      <c r="B262" s="6" t="s">
        <v>1111</v>
      </c>
      <c r="C262" s="6" t="s">
        <v>32</v>
      </c>
      <c r="D262" s="7" t="s">
        <v>33</v>
      </c>
      <c r="E262" s="6"/>
      <c r="F262" s="8" t="s">
        <v>1112</v>
      </c>
      <c r="G262" s="9" t="s">
        <v>1113</v>
      </c>
      <c r="H262" s="9"/>
      <c r="I262" s="6" t="s">
        <v>675</v>
      </c>
      <c r="J262" s="6" t="s">
        <v>73</v>
      </c>
      <c r="K262" s="9" t="s">
        <v>1114</v>
      </c>
      <c r="L262" s="9" t="s">
        <v>1115</v>
      </c>
      <c r="M262" s="9" t="s">
        <v>39</v>
      </c>
      <c r="N262" s="9" t="s">
        <v>1116</v>
      </c>
      <c r="O262" s="9" t="s">
        <v>1116</v>
      </c>
      <c r="P262" s="22"/>
      <c r="Q262" s="20"/>
      <c r="R262" s="22"/>
      <c r="S262" s="22"/>
      <c r="T262" s="22"/>
      <c r="U262" s="22"/>
      <c r="V262" s="22"/>
      <c r="W262" s="22"/>
      <c r="X262" s="20"/>
      <c r="Y262" s="10" t="s">
        <v>42</v>
      </c>
      <c r="Z262" s="14" t="s">
        <v>1117</v>
      </c>
      <c r="AA262" s="12" t="str">
        <f t="shared" si="1"/>
        <v>M2-NyO-26a-I-1</v>
      </c>
      <c r="AB262" s="10" t="s">
        <v>44</v>
      </c>
      <c r="AC262" s="20"/>
      <c r="AD262" s="20"/>
      <c r="AE262" s="10" t="s">
        <v>46</v>
      </c>
    </row>
    <row r="263" ht="75.0" customHeight="1">
      <c r="A263" s="10" t="s">
        <v>1110</v>
      </c>
      <c r="B263" s="6" t="s">
        <v>1111</v>
      </c>
      <c r="C263" s="6" t="s">
        <v>52</v>
      </c>
      <c r="D263" s="7" t="s">
        <v>33</v>
      </c>
      <c r="E263" s="6"/>
      <c r="F263" s="8" t="s">
        <v>1118</v>
      </c>
      <c r="G263" s="8" t="s">
        <v>1119</v>
      </c>
      <c r="H263" s="9"/>
      <c r="I263" s="6" t="s">
        <v>675</v>
      </c>
      <c r="J263" s="6" t="s">
        <v>76</v>
      </c>
      <c r="K263" s="9" t="s">
        <v>138</v>
      </c>
      <c r="L263" s="9" t="s">
        <v>1120</v>
      </c>
      <c r="M263" s="9" t="s">
        <v>39</v>
      </c>
      <c r="N263" s="8" t="s">
        <v>1121</v>
      </c>
      <c r="O263" s="23" t="s">
        <v>1121</v>
      </c>
      <c r="P263" s="22"/>
      <c r="Q263" s="20"/>
      <c r="R263" s="19"/>
      <c r="S263" s="19"/>
      <c r="T263" s="19"/>
      <c r="U263" s="19"/>
      <c r="V263" s="19"/>
      <c r="W263" s="19"/>
      <c r="X263" s="8"/>
      <c r="Y263" s="10" t="s">
        <v>42</v>
      </c>
      <c r="Z263" s="14" t="s">
        <v>1122</v>
      </c>
      <c r="AA263" s="12" t="str">
        <f t="shared" si="1"/>
        <v>M2-NyO-26a-E-1</v>
      </c>
      <c r="AB263" s="10" t="s">
        <v>44</v>
      </c>
      <c r="AC263" s="20"/>
      <c r="AD263" s="20"/>
      <c r="AE263" s="10" t="s">
        <v>46</v>
      </c>
    </row>
    <row r="264" ht="75.0" customHeight="1">
      <c r="A264" s="6" t="s">
        <v>1123</v>
      </c>
      <c r="B264" s="6" t="s">
        <v>1124</v>
      </c>
      <c r="C264" s="6" t="s">
        <v>32</v>
      </c>
      <c r="D264" s="7" t="s">
        <v>33</v>
      </c>
      <c r="E264" s="6"/>
      <c r="F264" s="9" t="s">
        <v>1125</v>
      </c>
      <c r="G264" s="9" t="s">
        <v>1126</v>
      </c>
      <c r="H264" s="45"/>
      <c r="I264" s="6" t="s">
        <v>675</v>
      </c>
      <c r="J264" s="6" t="s">
        <v>66</v>
      </c>
      <c r="K264" s="9" t="s">
        <v>1127</v>
      </c>
      <c r="L264" s="9" t="s">
        <v>1128</v>
      </c>
      <c r="M264" s="6" t="s">
        <v>39</v>
      </c>
      <c r="N264" s="23" t="s">
        <v>1129</v>
      </c>
      <c r="O264" s="23" t="s">
        <v>1129</v>
      </c>
      <c r="P264" s="22"/>
      <c r="Q264" s="20"/>
      <c r="R264" s="22"/>
      <c r="S264" s="22"/>
      <c r="T264" s="22"/>
      <c r="U264" s="22"/>
      <c r="V264" s="22"/>
      <c r="W264" s="22"/>
      <c r="X264" s="23"/>
      <c r="Y264" s="10" t="s">
        <v>42</v>
      </c>
      <c r="Z264" s="14" t="s">
        <v>1130</v>
      </c>
      <c r="AA264" s="12" t="str">
        <f t="shared" si="1"/>
        <v>M2-NyO-26b-I-1</v>
      </c>
      <c r="AB264" s="10" t="s">
        <v>44</v>
      </c>
      <c r="AC264" s="20"/>
      <c r="AD264" s="20"/>
      <c r="AE264" s="10" t="s">
        <v>46</v>
      </c>
    </row>
    <row r="265" ht="75.0" customHeight="1">
      <c r="A265" s="6" t="s">
        <v>1123</v>
      </c>
      <c r="B265" s="6" t="s">
        <v>1124</v>
      </c>
      <c r="C265" s="6" t="s">
        <v>52</v>
      </c>
      <c r="D265" s="7" t="s">
        <v>33</v>
      </c>
      <c r="E265" s="6"/>
      <c r="F265" s="8" t="s">
        <v>1125</v>
      </c>
      <c r="G265" s="8" t="s">
        <v>1131</v>
      </c>
      <c r="H265" s="9"/>
      <c r="I265" s="6" t="s">
        <v>675</v>
      </c>
      <c r="J265" s="6" t="s">
        <v>76</v>
      </c>
      <c r="K265" s="9" t="s">
        <v>1132</v>
      </c>
      <c r="L265" s="8" t="s">
        <v>1133</v>
      </c>
      <c r="M265" s="10" t="s">
        <v>39</v>
      </c>
      <c r="N265" s="9" t="s">
        <v>1129</v>
      </c>
      <c r="O265" s="9" t="s">
        <v>1129</v>
      </c>
      <c r="P265" s="22"/>
      <c r="Q265" s="20"/>
      <c r="R265" s="22"/>
      <c r="S265" s="22"/>
      <c r="T265" s="22"/>
      <c r="U265" s="22"/>
      <c r="V265" s="22"/>
      <c r="W265" s="22"/>
      <c r="X265" s="23"/>
      <c r="Y265" s="10" t="s">
        <v>42</v>
      </c>
      <c r="Z265" s="14" t="s">
        <v>1134</v>
      </c>
      <c r="AA265" s="12" t="str">
        <f t="shared" si="1"/>
        <v>M2-NyO-26b-E-1</v>
      </c>
      <c r="AB265" s="10" t="s">
        <v>44</v>
      </c>
      <c r="AC265" s="20"/>
      <c r="AD265" s="20"/>
      <c r="AE265" s="10" t="s">
        <v>46</v>
      </c>
    </row>
    <row r="266" ht="75.0" customHeight="1">
      <c r="A266" s="10" t="s">
        <v>1135</v>
      </c>
      <c r="B266" s="10" t="s">
        <v>1136</v>
      </c>
      <c r="C266" s="10" t="s">
        <v>32</v>
      </c>
      <c r="D266" s="7" t="s">
        <v>33</v>
      </c>
      <c r="E266" s="6"/>
      <c r="F266" s="8" t="s">
        <v>1137</v>
      </c>
      <c r="G266" s="8" t="s">
        <v>1138</v>
      </c>
      <c r="H266" s="9"/>
      <c r="I266" s="10" t="s">
        <v>675</v>
      </c>
      <c r="J266" s="10" t="s">
        <v>66</v>
      </c>
      <c r="K266" s="8" t="s">
        <v>1139</v>
      </c>
      <c r="L266" s="8" t="s">
        <v>1140</v>
      </c>
      <c r="M266" s="10" t="s">
        <v>39</v>
      </c>
      <c r="N266" s="8" t="s">
        <v>1141</v>
      </c>
      <c r="O266" s="8" t="s">
        <v>1142</v>
      </c>
      <c r="P266" s="22"/>
      <c r="Q266" s="20"/>
      <c r="R266" s="22"/>
      <c r="S266" s="22"/>
      <c r="T266" s="22"/>
      <c r="U266" s="22"/>
      <c r="V266" s="22"/>
      <c r="W266" s="22"/>
      <c r="X266" s="23"/>
      <c r="Y266" s="10" t="s">
        <v>42</v>
      </c>
      <c r="Z266" s="14" t="s">
        <v>1143</v>
      </c>
      <c r="AA266" s="12" t="str">
        <f t="shared" si="1"/>
        <v>M2-NyO-67a-I-1</v>
      </c>
      <c r="AB266" s="10" t="s">
        <v>44</v>
      </c>
      <c r="AC266" s="20"/>
      <c r="AD266" s="20"/>
      <c r="AE266" s="10" t="s">
        <v>46</v>
      </c>
    </row>
    <row r="267" ht="75.0" customHeight="1">
      <c r="A267" s="10" t="s">
        <v>1135</v>
      </c>
      <c r="B267" s="10" t="s">
        <v>1136</v>
      </c>
      <c r="C267" s="10" t="s">
        <v>32</v>
      </c>
      <c r="D267" s="7" t="s">
        <v>33</v>
      </c>
      <c r="E267" s="6"/>
      <c r="F267" s="8" t="s">
        <v>1137</v>
      </c>
      <c r="G267" s="8" t="s">
        <v>1144</v>
      </c>
      <c r="H267" s="9"/>
      <c r="I267" s="10" t="s">
        <v>675</v>
      </c>
      <c r="J267" s="10" t="s">
        <v>66</v>
      </c>
      <c r="K267" s="8" t="s">
        <v>1139</v>
      </c>
      <c r="L267" s="8" t="s">
        <v>1145</v>
      </c>
      <c r="M267" s="10" t="s">
        <v>39</v>
      </c>
      <c r="N267" s="8" t="s">
        <v>1141</v>
      </c>
      <c r="O267" s="8" t="s">
        <v>1142</v>
      </c>
      <c r="P267" s="22"/>
      <c r="Q267" s="20"/>
      <c r="R267" s="22"/>
      <c r="S267" s="22"/>
      <c r="T267" s="22"/>
      <c r="U267" s="22"/>
      <c r="V267" s="22"/>
      <c r="W267" s="22"/>
      <c r="X267" s="23"/>
      <c r="Y267" s="10" t="s">
        <v>42</v>
      </c>
      <c r="Z267" s="14" t="s">
        <v>1146</v>
      </c>
      <c r="AA267" s="12" t="str">
        <f t="shared" si="1"/>
        <v>M2-NyO-67a-I-2</v>
      </c>
      <c r="AB267" s="10" t="s">
        <v>44</v>
      </c>
      <c r="AC267" s="20"/>
      <c r="AD267" s="20"/>
      <c r="AE267" s="10" t="s">
        <v>46</v>
      </c>
    </row>
    <row r="268" ht="75.0" customHeight="1">
      <c r="A268" s="10" t="s">
        <v>1135</v>
      </c>
      <c r="B268" s="10" t="s">
        <v>1136</v>
      </c>
      <c r="C268" s="10" t="s">
        <v>52</v>
      </c>
      <c r="D268" s="7" t="s">
        <v>33</v>
      </c>
      <c r="E268" s="6"/>
      <c r="F268" s="8" t="s">
        <v>1147</v>
      </c>
      <c r="G268" s="8" t="s">
        <v>1138</v>
      </c>
      <c r="H268" s="9"/>
      <c r="I268" s="10" t="s">
        <v>675</v>
      </c>
      <c r="J268" s="10" t="s">
        <v>76</v>
      </c>
      <c r="K268" s="8" t="s">
        <v>1148</v>
      </c>
      <c r="L268" s="8" t="s">
        <v>1149</v>
      </c>
      <c r="M268" s="10" t="s">
        <v>39</v>
      </c>
      <c r="N268" s="9"/>
      <c r="O268" s="9"/>
      <c r="P268" s="22"/>
      <c r="Q268" s="20"/>
      <c r="R268" s="22"/>
      <c r="S268" s="22"/>
      <c r="T268" s="22"/>
      <c r="U268" s="22"/>
      <c r="V268" s="22"/>
      <c r="W268" s="22"/>
      <c r="X268" s="23"/>
      <c r="Y268" s="10" t="s">
        <v>42</v>
      </c>
      <c r="Z268" s="14" t="s">
        <v>1150</v>
      </c>
      <c r="AA268" s="12" t="str">
        <f t="shared" si="1"/>
        <v>M2-NyO-67a-E-1</v>
      </c>
      <c r="AB268" s="10" t="s">
        <v>44</v>
      </c>
      <c r="AC268" s="20"/>
      <c r="AD268" s="20"/>
      <c r="AE268" s="10" t="s">
        <v>46</v>
      </c>
    </row>
    <row r="269" ht="75.0" customHeight="1">
      <c r="A269" s="10" t="s">
        <v>1135</v>
      </c>
      <c r="B269" s="10" t="s">
        <v>1136</v>
      </c>
      <c r="C269" s="10" t="s">
        <v>52</v>
      </c>
      <c r="D269" s="7" t="s">
        <v>33</v>
      </c>
      <c r="E269" s="6"/>
      <c r="F269" s="8" t="s">
        <v>1147</v>
      </c>
      <c r="G269" s="8" t="s">
        <v>1144</v>
      </c>
      <c r="H269" s="9"/>
      <c r="I269" s="10" t="s">
        <v>675</v>
      </c>
      <c r="J269" s="10" t="s">
        <v>76</v>
      </c>
      <c r="K269" s="8" t="s">
        <v>1148</v>
      </c>
      <c r="L269" s="8" t="s">
        <v>1151</v>
      </c>
      <c r="M269" s="10" t="s">
        <v>39</v>
      </c>
      <c r="N269" s="9"/>
      <c r="O269" s="9"/>
      <c r="P269" s="22"/>
      <c r="Q269" s="20"/>
      <c r="R269" s="22"/>
      <c r="S269" s="22"/>
      <c r="T269" s="22"/>
      <c r="U269" s="22"/>
      <c r="V269" s="22"/>
      <c r="W269" s="22"/>
      <c r="X269" s="23"/>
      <c r="Y269" s="10" t="s">
        <v>42</v>
      </c>
      <c r="Z269" s="14" t="s">
        <v>1152</v>
      </c>
      <c r="AA269" s="12" t="str">
        <f t="shared" si="1"/>
        <v>M2-NyO-67a-E-2</v>
      </c>
      <c r="AB269" s="10" t="s">
        <v>44</v>
      </c>
      <c r="AC269" s="20"/>
      <c r="AD269" s="20"/>
      <c r="AE269" s="10" t="s">
        <v>46</v>
      </c>
    </row>
    <row r="270" ht="75.0" customHeight="1">
      <c r="A270" s="10" t="s">
        <v>1153</v>
      </c>
      <c r="B270" s="19" t="s">
        <v>1154</v>
      </c>
      <c r="C270" s="10" t="s">
        <v>32</v>
      </c>
      <c r="D270" s="7" t="s">
        <v>33</v>
      </c>
      <c r="E270" s="6"/>
      <c r="F270" s="8" t="s">
        <v>1155</v>
      </c>
      <c r="G270" s="8" t="s">
        <v>1156</v>
      </c>
      <c r="H270" s="9"/>
      <c r="I270" s="10" t="s">
        <v>675</v>
      </c>
      <c r="J270" s="10" t="s">
        <v>73</v>
      </c>
      <c r="K270" s="8" t="s">
        <v>1157</v>
      </c>
      <c r="L270" s="8" t="s">
        <v>1158</v>
      </c>
      <c r="M270" s="10" t="s">
        <v>1159</v>
      </c>
      <c r="N270" s="8" t="s">
        <v>1160</v>
      </c>
      <c r="O270" s="8" t="s">
        <v>1161</v>
      </c>
      <c r="P270" s="22"/>
      <c r="Q270" s="20"/>
      <c r="R270" s="22"/>
      <c r="S270" s="19"/>
      <c r="T270" s="22"/>
      <c r="U270" s="22"/>
      <c r="V270" s="22"/>
      <c r="W270" s="22"/>
      <c r="X270" s="23"/>
      <c r="Y270" s="10" t="s">
        <v>42</v>
      </c>
      <c r="Z270" s="14" t="s">
        <v>1162</v>
      </c>
      <c r="AA270" s="12" t="str">
        <f t="shared" si="1"/>
        <v>M2-NyO-67b-I-1</v>
      </c>
      <c r="AB270" s="10" t="s">
        <v>44</v>
      </c>
      <c r="AC270" s="20"/>
      <c r="AD270" s="20"/>
      <c r="AE270" s="10" t="s">
        <v>46</v>
      </c>
    </row>
    <row r="271" ht="75.0" customHeight="1">
      <c r="A271" s="10" t="s">
        <v>1153</v>
      </c>
      <c r="B271" s="19" t="s">
        <v>1154</v>
      </c>
      <c r="C271" s="10" t="s">
        <v>32</v>
      </c>
      <c r="D271" s="7" t="s">
        <v>33</v>
      </c>
      <c r="E271" s="6"/>
      <c r="F271" s="8" t="s">
        <v>1155</v>
      </c>
      <c r="G271" s="8" t="s">
        <v>1163</v>
      </c>
      <c r="H271" s="9"/>
      <c r="I271" s="10" t="s">
        <v>675</v>
      </c>
      <c r="J271" s="10" t="s">
        <v>73</v>
      </c>
      <c r="K271" s="8" t="s">
        <v>1164</v>
      </c>
      <c r="L271" s="8" t="s">
        <v>1165</v>
      </c>
      <c r="M271" s="10" t="s">
        <v>1159</v>
      </c>
      <c r="N271" s="9"/>
      <c r="O271" s="9"/>
      <c r="P271" s="22"/>
      <c r="Q271" s="20"/>
      <c r="R271" s="22"/>
      <c r="S271" s="19"/>
      <c r="T271" s="22"/>
      <c r="U271" s="22"/>
      <c r="V271" s="22"/>
      <c r="W271" s="22"/>
      <c r="X271" s="23"/>
      <c r="Y271" s="10" t="s">
        <v>42</v>
      </c>
      <c r="Z271" s="14" t="s">
        <v>1166</v>
      </c>
      <c r="AA271" s="12" t="str">
        <f t="shared" si="1"/>
        <v>M2-NyO-67b-I-2</v>
      </c>
      <c r="AB271" s="10" t="s">
        <v>44</v>
      </c>
      <c r="AC271" s="20"/>
      <c r="AD271" s="20"/>
      <c r="AE271" s="10" t="s">
        <v>46</v>
      </c>
    </row>
    <row r="272" ht="75.0" customHeight="1">
      <c r="A272" s="10" t="s">
        <v>1153</v>
      </c>
      <c r="B272" s="19" t="s">
        <v>1154</v>
      </c>
      <c r="C272" s="10" t="s">
        <v>52</v>
      </c>
      <c r="D272" s="7" t="s">
        <v>33</v>
      </c>
      <c r="E272" s="6"/>
      <c r="F272" s="8" t="s">
        <v>1167</v>
      </c>
      <c r="G272" s="8" t="s">
        <v>1156</v>
      </c>
      <c r="H272" s="9"/>
      <c r="I272" s="10" t="s">
        <v>675</v>
      </c>
      <c r="J272" s="10" t="s">
        <v>76</v>
      </c>
      <c r="K272" s="8" t="s">
        <v>1168</v>
      </c>
      <c r="L272" s="8" t="s">
        <v>1169</v>
      </c>
      <c r="M272" s="10" t="s">
        <v>1159</v>
      </c>
      <c r="N272" s="9"/>
      <c r="O272" s="9"/>
      <c r="P272" s="22"/>
      <c r="Q272" s="20"/>
      <c r="R272" s="22"/>
      <c r="S272" s="22"/>
      <c r="T272" s="22"/>
      <c r="U272" s="22"/>
      <c r="V272" s="22"/>
      <c r="W272" s="22"/>
      <c r="X272" s="23"/>
      <c r="Y272" s="10" t="s">
        <v>42</v>
      </c>
      <c r="Z272" s="14" t="s">
        <v>1170</v>
      </c>
      <c r="AA272" s="12" t="str">
        <f t="shared" si="1"/>
        <v>M2-NyO-67b-E-1</v>
      </c>
      <c r="AB272" s="10" t="s">
        <v>44</v>
      </c>
      <c r="AC272" s="20"/>
      <c r="AD272" s="20"/>
      <c r="AE272" s="10" t="s">
        <v>46</v>
      </c>
    </row>
    <row r="273" ht="75.0" customHeight="1">
      <c r="A273" s="10" t="s">
        <v>1153</v>
      </c>
      <c r="B273" s="19" t="s">
        <v>1154</v>
      </c>
      <c r="C273" s="10" t="s">
        <v>52</v>
      </c>
      <c r="D273" s="7" t="s">
        <v>33</v>
      </c>
      <c r="E273" s="6"/>
      <c r="F273" s="8" t="s">
        <v>1167</v>
      </c>
      <c r="G273" s="8" t="s">
        <v>1163</v>
      </c>
      <c r="H273" s="9"/>
      <c r="I273" s="10" t="s">
        <v>675</v>
      </c>
      <c r="J273" s="10" t="s">
        <v>76</v>
      </c>
      <c r="K273" s="8" t="s">
        <v>1168</v>
      </c>
      <c r="L273" s="8" t="s">
        <v>1171</v>
      </c>
      <c r="M273" s="10" t="s">
        <v>1159</v>
      </c>
      <c r="N273" s="9"/>
      <c r="O273" s="9"/>
      <c r="P273" s="22"/>
      <c r="Q273" s="20"/>
      <c r="R273" s="22"/>
      <c r="S273" s="22"/>
      <c r="T273" s="22"/>
      <c r="U273" s="22"/>
      <c r="V273" s="22"/>
      <c r="W273" s="22"/>
      <c r="X273" s="23"/>
      <c r="Y273" s="10" t="s">
        <v>42</v>
      </c>
      <c r="Z273" s="14" t="s">
        <v>1172</v>
      </c>
      <c r="AA273" s="12" t="str">
        <f t="shared" si="1"/>
        <v>M2-NyO-67b-E-2</v>
      </c>
      <c r="AB273" s="10" t="s">
        <v>44</v>
      </c>
      <c r="AC273" s="20"/>
      <c r="AD273" s="20"/>
      <c r="AE273" s="10" t="s">
        <v>46</v>
      </c>
    </row>
    <row r="274" ht="75.0" customHeight="1">
      <c r="A274" s="10" t="s">
        <v>1173</v>
      </c>
      <c r="B274" s="10" t="s">
        <v>1174</v>
      </c>
      <c r="C274" s="10" t="s">
        <v>32</v>
      </c>
      <c r="D274" s="7" t="s">
        <v>33</v>
      </c>
      <c r="E274" s="6"/>
      <c r="F274" s="8" t="s">
        <v>1175</v>
      </c>
      <c r="G274" s="8" t="s">
        <v>1176</v>
      </c>
      <c r="H274" s="9"/>
      <c r="I274" s="10" t="s">
        <v>675</v>
      </c>
      <c r="J274" s="10" t="s">
        <v>73</v>
      </c>
      <c r="K274" s="8" t="s">
        <v>1177</v>
      </c>
      <c r="L274" s="8" t="s">
        <v>1178</v>
      </c>
      <c r="M274" s="10" t="s">
        <v>39</v>
      </c>
      <c r="N274" s="8" t="s">
        <v>1179</v>
      </c>
      <c r="O274" s="8" t="s">
        <v>1180</v>
      </c>
      <c r="P274" s="22"/>
      <c r="Q274" s="20"/>
      <c r="R274" s="22"/>
      <c r="S274" s="22"/>
      <c r="T274" s="22"/>
      <c r="U274" s="22"/>
      <c r="V274" s="22"/>
      <c r="W274" s="22"/>
      <c r="X274" s="23"/>
      <c r="Y274" s="10" t="s">
        <v>42</v>
      </c>
      <c r="Z274" s="19" t="s">
        <v>1181</v>
      </c>
      <c r="AA274" s="12" t="str">
        <f t="shared" si="1"/>
        <v>M2-NyO-64a-I-1</v>
      </c>
      <c r="AB274" s="20"/>
      <c r="AC274" s="20"/>
      <c r="AD274" s="20"/>
      <c r="AE274" s="10" t="s">
        <v>46</v>
      </c>
    </row>
    <row r="275" ht="75.0" customHeight="1">
      <c r="A275" s="10" t="s">
        <v>1173</v>
      </c>
      <c r="B275" s="10" t="s">
        <v>1174</v>
      </c>
      <c r="C275" s="10" t="s">
        <v>52</v>
      </c>
      <c r="D275" s="7" t="s">
        <v>33</v>
      </c>
      <c r="E275" s="6"/>
      <c r="F275" s="8" t="s">
        <v>1182</v>
      </c>
      <c r="G275" s="8" t="s">
        <v>1176</v>
      </c>
      <c r="H275" s="9"/>
      <c r="I275" s="10" t="s">
        <v>675</v>
      </c>
      <c r="J275" s="6" t="s">
        <v>76</v>
      </c>
      <c r="K275" s="9" t="s">
        <v>815</v>
      </c>
      <c r="L275" s="8" t="s">
        <v>1183</v>
      </c>
      <c r="M275" s="10" t="s">
        <v>39</v>
      </c>
      <c r="N275" s="8" t="s">
        <v>1179</v>
      </c>
      <c r="O275" s="8" t="s">
        <v>1180</v>
      </c>
      <c r="P275" s="22"/>
      <c r="Q275" s="20"/>
      <c r="R275" s="22"/>
      <c r="S275" s="22"/>
      <c r="T275" s="22"/>
      <c r="U275" s="22"/>
      <c r="V275" s="22"/>
      <c r="W275" s="22"/>
      <c r="X275" s="23"/>
      <c r="Y275" s="10" t="s">
        <v>42</v>
      </c>
      <c r="Z275" s="19" t="s">
        <v>1184</v>
      </c>
      <c r="AA275" s="12" t="str">
        <f t="shared" si="1"/>
        <v>M2-NyO-64a-E-1</v>
      </c>
      <c r="AB275" s="20"/>
      <c r="AC275" s="20"/>
      <c r="AD275" s="20"/>
      <c r="AE275" s="10" t="s">
        <v>46</v>
      </c>
    </row>
    <row r="276" ht="75.0" customHeight="1">
      <c r="A276" s="10" t="s">
        <v>1173</v>
      </c>
      <c r="B276" s="10" t="s">
        <v>1174</v>
      </c>
      <c r="C276" s="10" t="s">
        <v>115</v>
      </c>
      <c r="D276" s="7" t="s">
        <v>33</v>
      </c>
      <c r="E276" s="6"/>
      <c r="F276" s="8" t="s">
        <v>1185</v>
      </c>
      <c r="G276" s="8" t="s">
        <v>1186</v>
      </c>
      <c r="H276" s="9"/>
      <c r="I276" s="6" t="s">
        <v>675</v>
      </c>
      <c r="J276" s="6" t="s">
        <v>76</v>
      </c>
      <c r="K276" s="9" t="s">
        <v>815</v>
      </c>
      <c r="L276" s="8" t="s">
        <v>1183</v>
      </c>
      <c r="M276" s="6" t="s">
        <v>39</v>
      </c>
      <c r="N276" s="8" t="s">
        <v>1179</v>
      </c>
      <c r="O276" s="8" t="s">
        <v>1180</v>
      </c>
      <c r="P276" s="22"/>
      <c r="Q276" s="20"/>
      <c r="R276" s="22"/>
      <c r="S276" s="22"/>
      <c r="T276" s="22"/>
      <c r="U276" s="22"/>
      <c r="V276" s="22"/>
      <c r="W276" s="22"/>
      <c r="X276" s="23"/>
      <c r="Y276" s="10" t="s">
        <v>42</v>
      </c>
      <c r="Z276" s="19" t="s">
        <v>1187</v>
      </c>
      <c r="AA276" s="12" t="str">
        <f t="shared" si="1"/>
        <v>M2-NyO-64a-A-1</v>
      </c>
      <c r="AB276" s="20"/>
      <c r="AC276" s="20"/>
      <c r="AD276" s="20"/>
      <c r="AE276" s="10" t="s">
        <v>46</v>
      </c>
    </row>
    <row r="277" ht="75.0" customHeight="1">
      <c r="A277" s="10" t="s">
        <v>1173</v>
      </c>
      <c r="B277" s="10" t="s">
        <v>1174</v>
      </c>
      <c r="C277" s="10" t="s">
        <v>115</v>
      </c>
      <c r="D277" s="7" t="s">
        <v>33</v>
      </c>
      <c r="E277" s="6"/>
      <c r="F277" s="8" t="s">
        <v>1188</v>
      </c>
      <c r="G277" s="8" t="s">
        <v>1186</v>
      </c>
      <c r="H277" s="9"/>
      <c r="I277" s="6" t="s">
        <v>675</v>
      </c>
      <c r="J277" s="6" t="s">
        <v>76</v>
      </c>
      <c r="K277" s="9" t="s">
        <v>815</v>
      </c>
      <c r="L277" s="8" t="s">
        <v>1183</v>
      </c>
      <c r="M277" s="6" t="s">
        <v>39</v>
      </c>
      <c r="N277" s="8" t="s">
        <v>1179</v>
      </c>
      <c r="O277" s="8" t="s">
        <v>1180</v>
      </c>
      <c r="P277" s="22"/>
      <c r="Q277" s="20"/>
      <c r="R277" s="22"/>
      <c r="S277" s="22"/>
      <c r="T277" s="22"/>
      <c r="U277" s="22"/>
      <c r="V277" s="22"/>
      <c r="W277" s="22"/>
      <c r="X277" s="23"/>
      <c r="Y277" s="10" t="s">
        <v>42</v>
      </c>
      <c r="Z277" s="19" t="s">
        <v>1189</v>
      </c>
      <c r="AA277" s="12" t="str">
        <f t="shared" si="1"/>
        <v>M2-NyO-64a-A-2</v>
      </c>
      <c r="AB277" s="20"/>
      <c r="AC277" s="20"/>
      <c r="AD277" s="20"/>
      <c r="AE277" s="10" t="s">
        <v>46</v>
      </c>
    </row>
    <row r="278" ht="75.0" customHeight="1">
      <c r="A278" s="10" t="s">
        <v>1173</v>
      </c>
      <c r="B278" s="10" t="s">
        <v>1174</v>
      </c>
      <c r="C278" s="10" t="s">
        <v>115</v>
      </c>
      <c r="D278" s="7" t="s">
        <v>33</v>
      </c>
      <c r="E278" s="6"/>
      <c r="F278" s="8" t="s">
        <v>1190</v>
      </c>
      <c r="G278" s="8" t="s">
        <v>1186</v>
      </c>
      <c r="H278" s="9"/>
      <c r="I278" s="6" t="s">
        <v>675</v>
      </c>
      <c r="J278" s="6" t="s">
        <v>76</v>
      </c>
      <c r="K278" s="9" t="s">
        <v>815</v>
      </c>
      <c r="L278" s="8" t="s">
        <v>1183</v>
      </c>
      <c r="M278" s="6" t="s">
        <v>39</v>
      </c>
      <c r="N278" s="8" t="s">
        <v>1179</v>
      </c>
      <c r="O278" s="8" t="s">
        <v>1180</v>
      </c>
      <c r="P278" s="22"/>
      <c r="Q278" s="20"/>
      <c r="R278" s="22"/>
      <c r="S278" s="22"/>
      <c r="T278" s="22"/>
      <c r="U278" s="22"/>
      <c r="V278" s="22"/>
      <c r="W278" s="22"/>
      <c r="X278" s="23"/>
      <c r="Y278" s="10" t="s">
        <v>42</v>
      </c>
      <c r="Z278" s="19" t="s">
        <v>1191</v>
      </c>
      <c r="AA278" s="12" t="str">
        <f t="shared" si="1"/>
        <v>M2-NyO-64a-A-3</v>
      </c>
      <c r="AB278" s="20"/>
      <c r="AC278" s="20"/>
      <c r="AD278" s="20"/>
      <c r="AE278" s="10" t="s">
        <v>46</v>
      </c>
    </row>
    <row r="279" ht="75.0" customHeight="1">
      <c r="A279" s="6" t="s">
        <v>1192</v>
      </c>
      <c r="B279" s="6" t="s">
        <v>1193</v>
      </c>
      <c r="C279" s="6" t="s">
        <v>32</v>
      </c>
      <c r="D279" s="7" t="s">
        <v>33</v>
      </c>
      <c r="E279" s="6"/>
      <c r="F279" s="8" t="s">
        <v>1194</v>
      </c>
      <c r="G279" s="9" t="s">
        <v>1195</v>
      </c>
      <c r="H279" s="9"/>
      <c r="I279" s="9"/>
      <c r="J279" s="6" t="s">
        <v>73</v>
      </c>
      <c r="K279" s="9" t="s">
        <v>1196</v>
      </c>
      <c r="L279" s="9" t="s">
        <v>1197</v>
      </c>
      <c r="M279" s="6" t="s">
        <v>39</v>
      </c>
      <c r="N279" s="9" t="s">
        <v>1198</v>
      </c>
      <c r="O279" s="8" t="s">
        <v>1199</v>
      </c>
      <c r="P279" s="46"/>
      <c r="Q279" s="20"/>
      <c r="R279" s="22"/>
      <c r="S279" s="22"/>
      <c r="T279" s="22"/>
      <c r="U279" s="22"/>
      <c r="V279" s="22"/>
      <c r="W279" s="22"/>
      <c r="X279" s="23"/>
      <c r="Y279" s="10" t="s">
        <v>42</v>
      </c>
      <c r="Z279" s="14" t="s">
        <v>1200</v>
      </c>
      <c r="AA279" s="12" t="str">
        <f t="shared" si="1"/>
        <v>M2-NyO-27a-I-1</v>
      </c>
      <c r="AB279" s="10" t="s">
        <v>44</v>
      </c>
      <c r="AC279" s="20"/>
      <c r="AD279" s="10" t="s">
        <v>45</v>
      </c>
      <c r="AE279" s="10" t="s">
        <v>46</v>
      </c>
    </row>
    <row r="280" ht="75.0" customHeight="1">
      <c r="A280" s="6" t="s">
        <v>1192</v>
      </c>
      <c r="B280" s="6" t="s">
        <v>1193</v>
      </c>
      <c r="C280" s="6" t="s">
        <v>32</v>
      </c>
      <c r="D280" s="7" t="s">
        <v>33</v>
      </c>
      <c r="E280" s="6"/>
      <c r="F280" s="8" t="s">
        <v>1194</v>
      </c>
      <c r="G280" s="9" t="s">
        <v>1201</v>
      </c>
      <c r="H280" s="9"/>
      <c r="I280" s="9"/>
      <c r="J280" s="6" t="s">
        <v>73</v>
      </c>
      <c r="K280" s="9" t="s">
        <v>1196</v>
      </c>
      <c r="L280" s="9" t="s">
        <v>1202</v>
      </c>
      <c r="M280" s="6" t="s">
        <v>39</v>
      </c>
      <c r="N280" s="9" t="s">
        <v>1198</v>
      </c>
      <c r="O280" s="8" t="s">
        <v>1199</v>
      </c>
      <c r="P280" s="46"/>
      <c r="Q280" s="20"/>
      <c r="R280" s="22"/>
      <c r="S280" s="22"/>
      <c r="T280" s="22"/>
      <c r="U280" s="22"/>
      <c r="V280" s="22"/>
      <c r="W280" s="22"/>
      <c r="X280" s="23"/>
      <c r="Y280" s="10" t="s">
        <v>42</v>
      </c>
      <c r="Z280" s="14" t="s">
        <v>1203</v>
      </c>
      <c r="AA280" s="12" t="str">
        <f t="shared" si="1"/>
        <v>M2-NyO-27a-I-2</v>
      </c>
      <c r="AB280" s="10" t="s">
        <v>44</v>
      </c>
      <c r="AC280" s="20"/>
      <c r="AD280" s="10" t="s">
        <v>45</v>
      </c>
      <c r="AE280" s="10" t="s">
        <v>46</v>
      </c>
    </row>
    <row r="281" ht="75.0" customHeight="1">
      <c r="A281" s="6" t="s">
        <v>1192</v>
      </c>
      <c r="B281" s="6" t="s">
        <v>1193</v>
      </c>
      <c r="C281" s="6" t="s">
        <v>32</v>
      </c>
      <c r="D281" s="7" t="s">
        <v>33</v>
      </c>
      <c r="E281" s="6"/>
      <c r="F281" s="8" t="s">
        <v>1194</v>
      </c>
      <c r="G281" s="9" t="s">
        <v>1204</v>
      </c>
      <c r="H281" s="9"/>
      <c r="I281" s="9"/>
      <c r="J281" s="6" t="s">
        <v>73</v>
      </c>
      <c r="K281" s="9" t="s">
        <v>1196</v>
      </c>
      <c r="L281" s="9" t="s">
        <v>1205</v>
      </c>
      <c r="M281" s="6" t="s">
        <v>39</v>
      </c>
      <c r="N281" s="9" t="s">
        <v>1198</v>
      </c>
      <c r="O281" s="8" t="s">
        <v>1199</v>
      </c>
      <c r="P281" s="46"/>
      <c r="Q281" s="20"/>
      <c r="R281" s="22"/>
      <c r="S281" s="22"/>
      <c r="T281" s="22"/>
      <c r="U281" s="22"/>
      <c r="V281" s="22"/>
      <c r="W281" s="22"/>
      <c r="X281" s="23"/>
      <c r="Y281" s="10" t="s">
        <v>42</v>
      </c>
      <c r="Z281" s="14" t="s">
        <v>1206</v>
      </c>
      <c r="AA281" s="12" t="str">
        <f t="shared" si="1"/>
        <v>M2-NyO-27a-I-3</v>
      </c>
      <c r="AB281" s="10" t="s">
        <v>44</v>
      </c>
      <c r="AC281" s="20"/>
      <c r="AD281" s="10" t="s">
        <v>45</v>
      </c>
      <c r="AE281" s="10" t="s">
        <v>46</v>
      </c>
    </row>
    <row r="282" ht="75.0" customHeight="1">
      <c r="A282" s="6" t="s">
        <v>1192</v>
      </c>
      <c r="B282" s="6" t="s">
        <v>1193</v>
      </c>
      <c r="C282" s="6" t="s">
        <v>52</v>
      </c>
      <c r="D282" s="7" t="s">
        <v>33</v>
      </c>
      <c r="E282" s="6"/>
      <c r="F282" s="8" t="s">
        <v>1207</v>
      </c>
      <c r="G282" s="9" t="s">
        <v>1208</v>
      </c>
      <c r="H282" s="9"/>
      <c r="I282" s="9"/>
      <c r="J282" s="6" t="s">
        <v>76</v>
      </c>
      <c r="K282" s="9" t="s">
        <v>1196</v>
      </c>
      <c r="L282" s="9" t="s">
        <v>1209</v>
      </c>
      <c r="M282" s="6" t="s">
        <v>39</v>
      </c>
      <c r="N282" s="9" t="s">
        <v>1198</v>
      </c>
      <c r="O282" s="8" t="s">
        <v>1199</v>
      </c>
      <c r="P282" s="46"/>
      <c r="Q282" s="20"/>
      <c r="R282" s="22"/>
      <c r="S282" s="22"/>
      <c r="T282" s="22"/>
      <c r="U282" s="22"/>
      <c r="V282" s="22"/>
      <c r="W282" s="22"/>
      <c r="X282" s="23"/>
      <c r="Y282" s="10" t="s">
        <v>42</v>
      </c>
      <c r="Z282" s="14" t="s">
        <v>1210</v>
      </c>
      <c r="AA282" s="12" t="str">
        <f t="shared" si="1"/>
        <v>M2-NyO-27a-E-1</v>
      </c>
      <c r="AB282" s="10" t="s">
        <v>44</v>
      </c>
      <c r="AC282" s="20"/>
      <c r="AD282" s="10" t="s">
        <v>45</v>
      </c>
      <c r="AE282" s="10" t="s">
        <v>46</v>
      </c>
    </row>
    <row r="283" ht="75.0" customHeight="1">
      <c r="A283" s="6" t="s">
        <v>1192</v>
      </c>
      <c r="B283" s="6" t="s">
        <v>1193</v>
      </c>
      <c r="C283" s="10" t="s">
        <v>52</v>
      </c>
      <c r="D283" s="7" t="s">
        <v>33</v>
      </c>
      <c r="E283" s="6"/>
      <c r="F283" s="8" t="s">
        <v>1211</v>
      </c>
      <c r="G283" s="9" t="s">
        <v>1212</v>
      </c>
      <c r="H283" s="9"/>
      <c r="I283" s="9"/>
      <c r="J283" s="6" t="s">
        <v>76</v>
      </c>
      <c r="K283" s="9" t="s">
        <v>1196</v>
      </c>
      <c r="L283" s="9" t="s">
        <v>1213</v>
      </c>
      <c r="M283" s="20" t="s">
        <v>39</v>
      </c>
      <c r="N283" s="23" t="s">
        <v>1198</v>
      </c>
      <c r="O283" s="8" t="s">
        <v>1199</v>
      </c>
      <c r="P283" s="22"/>
      <c r="Q283" s="20"/>
      <c r="R283" s="22"/>
      <c r="S283" s="22"/>
      <c r="T283" s="22"/>
      <c r="U283" s="22"/>
      <c r="V283" s="22"/>
      <c r="W283" s="22"/>
      <c r="X283" s="20"/>
      <c r="Y283" s="10" t="s">
        <v>42</v>
      </c>
      <c r="Z283" s="14" t="s">
        <v>1214</v>
      </c>
      <c r="AA283" s="12" t="str">
        <f t="shared" si="1"/>
        <v>M2-NyO-27a-E-2</v>
      </c>
      <c r="AB283" s="10" t="s">
        <v>44</v>
      </c>
      <c r="AC283" s="20"/>
      <c r="AD283" s="10" t="s">
        <v>45</v>
      </c>
      <c r="AE283" s="10" t="s">
        <v>46</v>
      </c>
    </row>
    <row r="284" ht="75.0" customHeight="1">
      <c r="A284" s="6" t="s">
        <v>1192</v>
      </c>
      <c r="B284" s="6" t="s">
        <v>1193</v>
      </c>
      <c r="C284" s="10" t="s">
        <v>52</v>
      </c>
      <c r="D284" s="7" t="s">
        <v>33</v>
      </c>
      <c r="E284" s="6"/>
      <c r="F284" s="8" t="s">
        <v>1215</v>
      </c>
      <c r="G284" s="8" t="s">
        <v>1216</v>
      </c>
      <c r="H284" s="9"/>
      <c r="I284" s="9"/>
      <c r="J284" s="6" t="s">
        <v>76</v>
      </c>
      <c r="K284" s="9" t="s">
        <v>1196</v>
      </c>
      <c r="L284" s="9" t="s">
        <v>1217</v>
      </c>
      <c r="M284" s="20" t="s">
        <v>39</v>
      </c>
      <c r="N284" s="23" t="s">
        <v>1198</v>
      </c>
      <c r="O284" s="8" t="s">
        <v>1199</v>
      </c>
      <c r="P284" s="22"/>
      <c r="Q284" s="20"/>
      <c r="R284" s="22"/>
      <c r="S284" s="22"/>
      <c r="T284" s="22"/>
      <c r="U284" s="22"/>
      <c r="V284" s="22"/>
      <c r="W284" s="22"/>
      <c r="X284" s="20"/>
      <c r="Y284" s="10" t="s">
        <v>42</v>
      </c>
      <c r="Z284" s="14" t="s">
        <v>1218</v>
      </c>
      <c r="AA284" s="12" t="str">
        <f t="shared" si="1"/>
        <v>M2-NyO-27a-E-3</v>
      </c>
      <c r="AB284" s="10" t="s">
        <v>44</v>
      </c>
      <c r="AC284" s="20"/>
      <c r="AD284" s="10" t="s">
        <v>45</v>
      </c>
      <c r="AE284" s="10" t="s">
        <v>46</v>
      </c>
    </row>
    <row r="285" ht="75.0" customHeight="1">
      <c r="A285" s="6" t="s">
        <v>1219</v>
      </c>
      <c r="B285" s="6" t="s">
        <v>1220</v>
      </c>
      <c r="C285" s="6" t="s">
        <v>32</v>
      </c>
      <c r="D285" s="7" t="s">
        <v>33</v>
      </c>
      <c r="E285" s="6"/>
      <c r="F285" s="8" t="s">
        <v>1221</v>
      </c>
      <c r="G285" s="9"/>
      <c r="H285" s="9"/>
      <c r="I285" s="9"/>
      <c r="J285" s="6" t="s">
        <v>48</v>
      </c>
      <c r="K285" s="9" t="s">
        <v>1222</v>
      </c>
      <c r="L285" s="8" t="s">
        <v>1223</v>
      </c>
      <c r="M285" s="23" t="s">
        <v>39</v>
      </c>
      <c r="N285" s="23" t="s">
        <v>1224</v>
      </c>
      <c r="O285" s="8" t="s">
        <v>1224</v>
      </c>
      <c r="P285" s="22"/>
      <c r="Q285" s="20"/>
      <c r="R285" s="22"/>
      <c r="S285" s="22"/>
      <c r="T285" s="22"/>
      <c r="U285" s="22"/>
      <c r="V285" s="22"/>
      <c r="W285" s="22"/>
      <c r="X285" s="20"/>
      <c r="Y285" s="10" t="s">
        <v>42</v>
      </c>
      <c r="Z285" s="42" t="s">
        <v>1225</v>
      </c>
      <c r="AA285" s="12" t="str">
        <f t="shared" si="1"/>
        <v>M2-NyO-27b-I-1</v>
      </c>
      <c r="AB285" s="10" t="s">
        <v>44</v>
      </c>
      <c r="AC285" s="10" t="s">
        <v>555</v>
      </c>
      <c r="AD285" s="10" t="s">
        <v>45</v>
      </c>
      <c r="AE285" s="10" t="s">
        <v>46</v>
      </c>
    </row>
    <row r="286" ht="75.0" customHeight="1">
      <c r="A286" s="6" t="s">
        <v>1219</v>
      </c>
      <c r="B286" s="6" t="s">
        <v>1220</v>
      </c>
      <c r="C286" s="6" t="s">
        <v>52</v>
      </c>
      <c r="D286" s="7" t="s">
        <v>33</v>
      </c>
      <c r="E286" s="6"/>
      <c r="F286" s="9" t="s">
        <v>1226</v>
      </c>
      <c r="G286" s="9" t="s">
        <v>1227</v>
      </c>
      <c r="H286" s="9"/>
      <c r="I286" s="9"/>
      <c r="J286" s="6" t="s">
        <v>76</v>
      </c>
      <c r="K286" s="9" t="s">
        <v>1228</v>
      </c>
      <c r="L286" s="9" t="s">
        <v>1229</v>
      </c>
      <c r="M286" s="23" t="s">
        <v>39</v>
      </c>
      <c r="N286" s="23" t="s">
        <v>1224</v>
      </c>
      <c r="O286" s="8" t="s">
        <v>1224</v>
      </c>
      <c r="P286" s="22"/>
      <c r="Q286" s="20"/>
      <c r="R286" s="22"/>
      <c r="S286" s="22"/>
      <c r="T286" s="22"/>
      <c r="U286" s="22"/>
      <c r="V286" s="22"/>
      <c r="W286" s="22"/>
      <c r="X286" s="20"/>
      <c r="Y286" s="10" t="s">
        <v>42</v>
      </c>
      <c r="Z286" s="42" t="s">
        <v>1230</v>
      </c>
      <c r="AA286" s="12" t="str">
        <f t="shared" si="1"/>
        <v>M2-NyO-27b-E-1</v>
      </c>
      <c r="AB286" s="10" t="s">
        <v>44</v>
      </c>
      <c r="AC286" s="10" t="s">
        <v>555</v>
      </c>
      <c r="AD286" s="10" t="s">
        <v>45</v>
      </c>
      <c r="AE286" s="10" t="s">
        <v>46</v>
      </c>
    </row>
    <row r="287" ht="75.0" customHeight="1">
      <c r="A287" s="6" t="s">
        <v>1219</v>
      </c>
      <c r="B287" s="6" t="s">
        <v>1220</v>
      </c>
      <c r="C287" s="6" t="s">
        <v>115</v>
      </c>
      <c r="D287" s="7" t="s">
        <v>33</v>
      </c>
      <c r="E287" s="6"/>
      <c r="F287" s="9" t="s">
        <v>1231</v>
      </c>
      <c r="G287" s="8" t="s">
        <v>1232</v>
      </c>
      <c r="H287" s="23"/>
      <c r="I287" s="9"/>
      <c r="J287" s="6" t="s">
        <v>76</v>
      </c>
      <c r="K287" s="9" t="s">
        <v>1228</v>
      </c>
      <c r="L287" s="9" t="s">
        <v>1229</v>
      </c>
      <c r="M287" s="9" t="s">
        <v>39</v>
      </c>
      <c r="N287" s="9" t="s">
        <v>1224</v>
      </c>
      <c r="O287" s="8" t="s">
        <v>1224</v>
      </c>
      <c r="P287" s="22"/>
      <c r="Q287" s="20"/>
      <c r="R287" s="22"/>
      <c r="S287" s="22"/>
      <c r="T287" s="22"/>
      <c r="U287" s="22"/>
      <c r="V287" s="22"/>
      <c r="W287" s="22"/>
      <c r="X287" s="23"/>
      <c r="Y287" s="10" t="s">
        <v>42</v>
      </c>
      <c r="Z287" s="42" t="s">
        <v>1233</v>
      </c>
      <c r="AA287" s="12" t="str">
        <f t="shared" si="1"/>
        <v>M2-NyO-27b-A-1</v>
      </c>
      <c r="AB287" s="10" t="s">
        <v>44</v>
      </c>
      <c r="AC287" s="10" t="s">
        <v>555</v>
      </c>
      <c r="AD287" s="10" t="s">
        <v>45</v>
      </c>
      <c r="AE287" s="10" t="s">
        <v>46</v>
      </c>
    </row>
    <row r="288" ht="75.0" customHeight="1">
      <c r="A288" s="6" t="s">
        <v>1219</v>
      </c>
      <c r="B288" s="6" t="s">
        <v>1220</v>
      </c>
      <c r="C288" s="6" t="s">
        <v>115</v>
      </c>
      <c r="D288" s="7" t="s">
        <v>33</v>
      </c>
      <c r="E288" s="6"/>
      <c r="F288" s="8" t="s">
        <v>1234</v>
      </c>
      <c r="G288" s="8" t="s">
        <v>1235</v>
      </c>
      <c r="H288" s="23"/>
      <c r="I288" s="9"/>
      <c r="J288" s="6" t="s">
        <v>76</v>
      </c>
      <c r="K288" s="9" t="s">
        <v>1228</v>
      </c>
      <c r="L288" s="9" t="s">
        <v>1229</v>
      </c>
      <c r="M288" s="9" t="s">
        <v>39</v>
      </c>
      <c r="N288" s="9" t="s">
        <v>1224</v>
      </c>
      <c r="O288" s="8" t="s">
        <v>1224</v>
      </c>
      <c r="P288" s="22"/>
      <c r="Q288" s="20"/>
      <c r="R288" s="22"/>
      <c r="S288" s="22"/>
      <c r="T288" s="22"/>
      <c r="U288" s="22"/>
      <c r="V288" s="22"/>
      <c r="W288" s="22"/>
      <c r="X288" s="23"/>
      <c r="Y288" s="10" t="s">
        <v>42</v>
      </c>
      <c r="Z288" s="42" t="s">
        <v>1236</v>
      </c>
      <c r="AA288" s="12" t="str">
        <f t="shared" si="1"/>
        <v>M2-NyO-27b-A-2</v>
      </c>
      <c r="AB288" s="10" t="s">
        <v>44</v>
      </c>
      <c r="AC288" s="10" t="s">
        <v>555</v>
      </c>
      <c r="AD288" s="10" t="s">
        <v>45</v>
      </c>
      <c r="AE288" s="10" t="s">
        <v>46</v>
      </c>
    </row>
    <row r="289" ht="75.0" customHeight="1">
      <c r="A289" s="6" t="s">
        <v>1219</v>
      </c>
      <c r="B289" s="6" t="s">
        <v>1220</v>
      </c>
      <c r="C289" s="6" t="s">
        <v>115</v>
      </c>
      <c r="D289" s="7" t="s">
        <v>33</v>
      </c>
      <c r="E289" s="6"/>
      <c r="F289" s="8" t="s">
        <v>1237</v>
      </c>
      <c r="G289" s="8" t="s">
        <v>1238</v>
      </c>
      <c r="H289" s="9"/>
      <c r="I289" s="9"/>
      <c r="J289" s="6" t="s">
        <v>76</v>
      </c>
      <c r="K289" s="9" t="s">
        <v>1228</v>
      </c>
      <c r="L289" s="9" t="s">
        <v>1229</v>
      </c>
      <c r="M289" s="9" t="s">
        <v>39</v>
      </c>
      <c r="N289" s="9" t="s">
        <v>1224</v>
      </c>
      <c r="O289" s="8" t="s">
        <v>1224</v>
      </c>
      <c r="P289" s="22"/>
      <c r="Q289" s="20"/>
      <c r="R289" s="22"/>
      <c r="S289" s="22"/>
      <c r="T289" s="22"/>
      <c r="U289" s="22"/>
      <c r="V289" s="22"/>
      <c r="W289" s="22"/>
      <c r="X289" s="20"/>
      <c r="Y289" s="10" t="s">
        <v>42</v>
      </c>
      <c r="Z289" s="42" t="s">
        <v>1239</v>
      </c>
      <c r="AA289" s="12" t="str">
        <f t="shared" si="1"/>
        <v>M2-NyO-27b-A-3</v>
      </c>
      <c r="AB289" s="10" t="s">
        <v>44</v>
      </c>
      <c r="AC289" s="10" t="s">
        <v>555</v>
      </c>
      <c r="AD289" s="10" t="s">
        <v>45</v>
      </c>
      <c r="AE289" s="10" t="s">
        <v>46</v>
      </c>
    </row>
    <row r="290" ht="75.0" customHeight="1">
      <c r="A290" s="6" t="s">
        <v>1240</v>
      </c>
      <c r="B290" s="6" t="s">
        <v>1241</v>
      </c>
      <c r="C290" s="6" t="s">
        <v>32</v>
      </c>
      <c r="D290" s="7" t="s">
        <v>33</v>
      </c>
      <c r="E290" s="6"/>
      <c r="F290" s="9" t="s">
        <v>1242</v>
      </c>
      <c r="G290" s="8" t="s">
        <v>1227</v>
      </c>
      <c r="H290" s="9"/>
      <c r="I290" s="9"/>
      <c r="J290" s="6" t="s">
        <v>66</v>
      </c>
      <c r="K290" s="9" t="s">
        <v>1243</v>
      </c>
      <c r="L290" s="8" t="s">
        <v>1244</v>
      </c>
      <c r="M290" s="9" t="s">
        <v>39</v>
      </c>
      <c r="N290" s="9" t="s">
        <v>1245</v>
      </c>
      <c r="O290" s="8" t="s">
        <v>1246</v>
      </c>
      <c r="P290" s="22"/>
      <c r="Q290" s="20"/>
      <c r="R290" s="22"/>
      <c r="S290" s="22"/>
      <c r="T290" s="22"/>
      <c r="U290" s="22"/>
      <c r="V290" s="22"/>
      <c r="W290" s="22"/>
      <c r="X290" s="20"/>
      <c r="Y290" s="10" t="s">
        <v>42</v>
      </c>
      <c r="Z290" s="42" t="s">
        <v>1247</v>
      </c>
      <c r="AA290" s="12" t="str">
        <f t="shared" si="1"/>
        <v>M2-NyO-27c-I-1</v>
      </c>
      <c r="AB290" s="10" t="s">
        <v>44</v>
      </c>
      <c r="AC290" s="10" t="s">
        <v>555</v>
      </c>
      <c r="AD290" s="10" t="s">
        <v>45</v>
      </c>
      <c r="AE290" s="10" t="s">
        <v>46</v>
      </c>
    </row>
    <row r="291" ht="75.0" customHeight="1">
      <c r="A291" s="10" t="s">
        <v>1240</v>
      </c>
      <c r="B291" s="6" t="s">
        <v>1241</v>
      </c>
      <c r="C291" s="6" t="s">
        <v>52</v>
      </c>
      <c r="D291" s="7" t="s">
        <v>33</v>
      </c>
      <c r="E291" s="6"/>
      <c r="F291" s="8" t="s">
        <v>1248</v>
      </c>
      <c r="G291" s="8" t="s">
        <v>1227</v>
      </c>
      <c r="H291" s="9"/>
      <c r="I291" s="9"/>
      <c r="J291" s="6" t="s">
        <v>76</v>
      </c>
      <c r="K291" s="8" t="s">
        <v>1243</v>
      </c>
      <c r="L291" s="8" t="s">
        <v>1249</v>
      </c>
      <c r="M291" s="9" t="s">
        <v>39</v>
      </c>
      <c r="N291" s="8" t="s">
        <v>1245</v>
      </c>
      <c r="O291" s="8" t="s">
        <v>1246</v>
      </c>
      <c r="P291" s="22"/>
      <c r="Q291" s="20"/>
      <c r="R291" s="22"/>
      <c r="S291" s="22"/>
      <c r="T291" s="22"/>
      <c r="U291" s="22"/>
      <c r="V291" s="22"/>
      <c r="W291" s="22"/>
      <c r="X291" s="20"/>
      <c r="Y291" s="10" t="s">
        <v>42</v>
      </c>
      <c r="Z291" s="42" t="s">
        <v>1250</v>
      </c>
      <c r="AA291" s="12" t="str">
        <f t="shared" si="1"/>
        <v>M2-NyO-27c-E-1</v>
      </c>
      <c r="AB291" s="10" t="s">
        <v>44</v>
      </c>
      <c r="AC291" s="10" t="s">
        <v>555</v>
      </c>
      <c r="AD291" s="10" t="s">
        <v>45</v>
      </c>
      <c r="AE291" s="10" t="s">
        <v>46</v>
      </c>
    </row>
    <row r="292" ht="75.0" customHeight="1">
      <c r="A292" s="6" t="s">
        <v>1240</v>
      </c>
      <c r="B292" s="6" t="s">
        <v>1241</v>
      </c>
      <c r="C292" s="6" t="s">
        <v>115</v>
      </c>
      <c r="D292" s="7" t="s">
        <v>33</v>
      </c>
      <c r="E292" s="6"/>
      <c r="F292" s="8" t="s">
        <v>1251</v>
      </c>
      <c r="G292" s="8" t="s">
        <v>1252</v>
      </c>
      <c r="H292" s="9"/>
      <c r="I292" s="9"/>
      <c r="J292" s="6" t="s">
        <v>76</v>
      </c>
      <c r="K292" s="8" t="s">
        <v>1243</v>
      </c>
      <c r="L292" s="9" t="s">
        <v>1249</v>
      </c>
      <c r="M292" s="9" t="s">
        <v>39</v>
      </c>
      <c r="N292" s="23" t="s">
        <v>1245</v>
      </c>
      <c r="O292" s="8" t="s">
        <v>1246</v>
      </c>
      <c r="P292" s="22"/>
      <c r="Q292" s="20"/>
      <c r="R292" s="22"/>
      <c r="S292" s="22"/>
      <c r="T292" s="22"/>
      <c r="U292" s="22"/>
      <c r="V292" s="22"/>
      <c r="W292" s="22"/>
      <c r="X292" s="20"/>
      <c r="Y292" s="10" t="s">
        <v>42</v>
      </c>
      <c r="Z292" s="42" t="s">
        <v>1253</v>
      </c>
      <c r="AA292" s="12" t="str">
        <f t="shared" si="1"/>
        <v>M2-NyO-27c-A-1</v>
      </c>
      <c r="AB292" s="10" t="s">
        <v>44</v>
      </c>
      <c r="AC292" s="10" t="s">
        <v>555</v>
      </c>
      <c r="AD292" s="10" t="s">
        <v>45</v>
      </c>
      <c r="AE292" s="10" t="s">
        <v>46</v>
      </c>
    </row>
    <row r="293" ht="75.0" customHeight="1">
      <c r="A293" s="6" t="s">
        <v>1240</v>
      </c>
      <c r="B293" s="6" t="s">
        <v>1241</v>
      </c>
      <c r="C293" s="6" t="s">
        <v>115</v>
      </c>
      <c r="D293" s="7" t="s">
        <v>33</v>
      </c>
      <c r="E293" s="6"/>
      <c r="F293" s="8" t="s">
        <v>1254</v>
      </c>
      <c r="G293" s="9" t="s">
        <v>1255</v>
      </c>
      <c r="H293" s="23"/>
      <c r="I293" s="9"/>
      <c r="J293" s="6" t="s">
        <v>76</v>
      </c>
      <c r="K293" s="9" t="s">
        <v>1243</v>
      </c>
      <c r="L293" s="9" t="s">
        <v>1249</v>
      </c>
      <c r="M293" s="9" t="s">
        <v>39</v>
      </c>
      <c r="N293" s="23" t="s">
        <v>1245</v>
      </c>
      <c r="O293" s="8" t="s">
        <v>1246</v>
      </c>
      <c r="P293" s="22"/>
      <c r="Q293" s="20"/>
      <c r="R293" s="22"/>
      <c r="S293" s="22"/>
      <c r="T293" s="22"/>
      <c r="U293" s="22"/>
      <c r="V293" s="22"/>
      <c r="W293" s="22"/>
      <c r="X293" s="20"/>
      <c r="Y293" s="10" t="s">
        <v>42</v>
      </c>
      <c r="Z293" s="42" t="s">
        <v>1256</v>
      </c>
      <c r="AA293" s="12" t="str">
        <f t="shared" si="1"/>
        <v>M2-NyO-27c-A-2</v>
      </c>
      <c r="AB293" s="10" t="s">
        <v>44</v>
      </c>
      <c r="AC293" s="10" t="s">
        <v>555</v>
      </c>
      <c r="AD293" s="10" t="s">
        <v>45</v>
      </c>
      <c r="AE293" s="10" t="s">
        <v>46</v>
      </c>
    </row>
    <row r="294" ht="75.0" customHeight="1">
      <c r="A294" s="6" t="s">
        <v>1240</v>
      </c>
      <c r="B294" s="6" t="s">
        <v>1241</v>
      </c>
      <c r="C294" s="6" t="s">
        <v>115</v>
      </c>
      <c r="D294" s="7" t="s">
        <v>33</v>
      </c>
      <c r="E294" s="6"/>
      <c r="F294" s="8" t="s">
        <v>1257</v>
      </c>
      <c r="G294" s="9" t="s">
        <v>1258</v>
      </c>
      <c r="H294" s="23"/>
      <c r="I294" s="9"/>
      <c r="J294" s="6" t="s">
        <v>76</v>
      </c>
      <c r="K294" s="9" t="s">
        <v>1243</v>
      </c>
      <c r="L294" s="9" t="s">
        <v>1249</v>
      </c>
      <c r="M294" s="9" t="s">
        <v>39</v>
      </c>
      <c r="N294" s="23" t="s">
        <v>1245</v>
      </c>
      <c r="O294" s="8" t="s">
        <v>1246</v>
      </c>
      <c r="P294" s="22"/>
      <c r="Q294" s="20"/>
      <c r="R294" s="22"/>
      <c r="S294" s="22"/>
      <c r="T294" s="22"/>
      <c r="U294" s="22"/>
      <c r="V294" s="22"/>
      <c r="W294" s="22"/>
      <c r="X294" s="20"/>
      <c r="Y294" s="10" t="s">
        <v>42</v>
      </c>
      <c r="Z294" s="42" t="s">
        <v>1259</v>
      </c>
      <c r="AA294" s="12" t="str">
        <f t="shared" si="1"/>
        <v>M2-NyO-27c-A-3</v>
      </c>
      <c r="AB294" s="10" t="s">
        <v>44</v>
      </c>
      <c r="AC294" s="10" t="s">
        <v>555</v>
      </c>
      <c r="AD294" s="10" t="s">
        <v>45</v>
      </c>
      <c r="AE294" s="10" t="s">
        <v>46</v>
      </c>
    </row>
    <row r="295" ht="75.0" customHeight="1">
      <c r="A295" s="10" t="s">
        <v>1260</v>
      </c>
      <c r="B295" s="10" t="s">
        <v>1261</v>
      </c>
      <c r="C295" s="6" t="s">
        <v>32</v>
      </c>
      <c r="D295" s="7" t="s">
        <v>33</v>
      </c>
      <c r="E295" s="6"/>
      <c r="F295" s="9" t="s">
        <v>1262</v>
      </c>
      <c r="G295" s="9"/>
      <c r="H295" s="23"/>
      <c r="I295" s="9"/>
      <c r="J295" s="6" t="s">
        <v>48</v>
      </c>
      <c r="K295" s="9" t="s">
        <v>1263</v>
      </c>
      <c r="L295" s="9" t="s">
        <v>1264</v>
      </c>
      <c r="M295" s="9" t="s">
        <v>39</v>
      </c>
      <c r="N295" s="10" t="s">
        <v>1265</v>
      </c>
      <c r="O295" s="8" t="s">
        <v>1266</v>
      </c>
      <c r="P295" s="22"/>
      <c r="Q295" s="20"/>
      <c r="R295" s="22"/>
      <c r="S295" s="22"/>
      <c r="T295" s="22"/>
      <c r="U295" s="22"/>
      <c r="V295" s="22"/>
      <c r="W295" s="22"/>
      <c r="X295" s="20"/>
      <c r="Y295" s="10" t="s">
        <v>42</v>
      </c>
      <c r="Z295" s="47" t="s">
        <v>1267</v>
      </c>
      <c r="AA295" s="12" t="str">
        <f t="shared" si="1"/>
        <v>M2-NyO-28a-I-1</v>
      </c>
      <c r="AB295" s="10" t="s">
        <v>44</v>
      </c>
      <c r="AC295" s="10" t="s">
        <v>555</v>
      </c>
      <c r="AD295" s="10" t="s">
        <v>45</v>
      </c>
      <c r="AE295" s="10" t="s">
        <v>46</v>
      </c>
    </row>
    <row r="296" ht="75.0" customHeight="1">
      <c r="A296" s="10" t="s">
        <v>1260</v>
      </c>
      <c r="B296" s="10" t="s">
        <v>1261</v>
      </c>
      <c r="C296" s="6" t="s">
        <v>52</v>
      </c>
      <c r="D296" s="7" t="s">
        <v>33</v>
      </c>
      <c r="E296" s="6"/>
      <c r="F296" s="9" t="s">
        <v>1248</v>
      </c>
      <c r="G296" s="9" t="s">
        <v>1227</v>
      </c>
      <c r="H296" s="23"/>
      <c r="I296" s="9"/>
      <c r="J296" s="6" t="s">
        <v>76</v>
      </c>
      <c r="K296" s="9" t="s">
        <v>1268</v>
      </c>
      <c r="L296" s="9" t="s">
        <v>1269</v>
      </c>
      <c r="M296" s="9" t="s">
        <v>39</v>
      </c>
      <c r="N296" s="10" t="s">
        <v>1270</v>
      </c>
      <c r="O296" s="8" t="s">
        <v>1266</v>
      </c>
      <c r="P296" s="22"/>
      <c r="Q296" s="20"/>
      <c r="R296" s="22"/>
      <c r="S296" s="22"/>
      <c r="T296" s="22"/>
      <c r="U296" s="22"/>
      <c r="V296" s="22"/>
      <c r="W296" s="22"/>
      <c r="X296" s="20"/>
      <c r="Y296" s="10" t="s">
        <v>42</v>
      </c>
      <c r="Z296" s="42" t="s">
        <v>1271</v>
      </c>
      <c r="AA296" s="12" t="str">
        <f t="shared" si="1"/>
        <v>M2-NyO-28a-E-1</v>
      </c>
      <c r="AB296" s="10" t="s">
        <v>44</v>
      </c>
      <c r="AC296" s="10" t="s">
        <v>555</v>
      </c>
      <c r="AD296" s="10" t="s">
        <v>45</v>
      </c>
      <c r="AE296" s="10" t="s">
        <v>46</v>
      </c>
    </row>
    <row r="297" ht="75.0" customHeight="1">
      <c r="A297" s="10" t="s">
        <v>1260</v>
      </c>
      <c r="B297" s="10" t="s">
        <v>1261</v>
      </c>
      <c r="C297" s="6" t="s">
        <v>115</v>
      </c>
      <c r="D297" s="7" t="s">
        <v>33</v>
      </c>
      <c r="E297" s="6"/>
      <c r="F297" s="8" t="s">
        <v>1272</v>
      </c>
      <c r="G297" s="8" t="s">
        <v>1273</v>
      </c>
      <c r="H297" s="23"/>
      <c r="I297" s="9"/>
      <c r="J297" s="6" t="s">
        <v>76</v>
      </c>
      <c r="K297" s="9" t="s">
        <v>1268</v>
      </c>
      <c r="L297" s="9" t="s">
        <v>1269</v>
      </c>
      <c r="M297" s="9" t="s">
        <v>39</v>
      </c>
      <c r="N297" s="10" t="s">
        <v>1274</v>
      </c>
      <c r="O297" s="8" t="s">
        <v>1266</v>
      </c>
      <c r="P297" s="22"/>
      <c r="Q297" s="20"/>
      <c r="R297" s="22"/>
      <c r="S297" s="22"/>
      <c r="T297" s="22"/>
      <c r="U297" s="22"/>
      <c r="V297" s="22"/>
      <c r="W297" s="22"/>
      <c r="X297" s="20"/>
      <c r="Y297" s="10" t="s">
        <v>42</v>
      </c>
      <c r="Z297" s="42" t="s">
        <v>1275</v>
      </c>
      <c r="AA297" s="12" t="str">
        <f t="shared" si="1"/>
        <v>M2-NyO-28a-A-1</v>
      </c>
      <c r="AB297" s="10" t="s">
        <v>44</v>
      </c>
      <c r="AC297" s="10" t="s">
        <v>555</v>
      </c>
      <c r="AD297" s="10" t="s">
        <v>45</v>
      </c>
      <c r="AE297" s="10" t="s">
        <v>46</v>
      </c>
    </row>
    <row r="298" ht="75.0" customHeight="1">
      <c r="A298" s="10" t="s">
        <v>1260</v>
      </c>
      <c r="B298" s="10" t="s">
        <v>1261</v>
      </c>
      <c r="C298" s="6" t="s">
        <v>115</v>
      </c>
      <c r="D298" s="7" t="s">
        <v>33</v>
      </c>
      <c r="E298" s="6"/>
      <c r="F298" s="8" t="s">
        <v>1276</v>
      </c>
      <c r="G298" s="8" t="s">
        <v>1277</v>
      </c>
      <c r="H298" s="23"/>
      <c r="I298" s="9"/>
      <c r="J298" s="6" t="s">
        <v>76</v>
      </c>
      <c r="K298" s="9" t="s">
        <v>1278</v>
      </c>
      <c r="L298" s="9" t="s">
        <v>1269</v>
      </c>
      <c r="M298" s="9" t="s">
        <v>39</v>
      </c>
      <c r="N298" s="10" t="s">
        <v>1279</v>
      </c>
      <c r="O298" s="8" t="s">
        <v>1266</v>
      </c>
      <c r="P298" s="22"/>
      <c r="Q298" s="20"/>
      <c r="R298" s="22"/>
      <c r="S298" s="22"/>
      <c r="T298" s="22"/>
      <c r="U298" s="22"/>
      <c r="V298" s="22"/>
      <c r="W298" s="22"/>
      <c r="X298" s="20"/>
      <c r="Y298" s="10" t="s">
        <v>42</v>
      </c>
      <c r="Z298" s="42" t="s">
        <v>1280</v>
      </c>
      <c r="AA298" s="12" t="str">
        <f t="shared" si="1"/>
        <v>M2-NyO-28a-A-2</v>
      </c>
      <c r="AB298" s="10" t="s">
        <v>44</v>
      </c>
      <c r="AC298" s="10" t="s">
        <v>555</v>
      </c>
      <c r="AD298" s="10" t="s">
        <v>45</v>
      </c>
      <c r="AE298" s="10" t="s">
        <v>46</v>
      </c>
    </row>
    <row r="299" ht="75.0" customHeight="1">
      <c r="A299" s="10" t="s">
        <v>1260</v>
      </c>
      <c r="B299" s="10" t="s">
        <v>1261</v>
      </c>
      <c r="C299" s="6" t="s">
        <v>115</v>
      </c>
      <c r="D299" s="7" t="s">
        <v>33</v>
      </c>
      <c r="E299" s="6"/>
      <c r="F299" s="8" t="s">
        <v>1281</v>
      </c>
      <c r="G299" s="8" t="s">
        <v>1282</v>
      </c>
      <c r="H299" s="23"/>
      <c r="I299" s="9"/>
      <c r="J299" s="6" t="s">
        <v>76</v>
      </c>
      <c r="K299" s="9" t="s">
        <v>1283</v>
      </c>
      <c r="L299" s="8" t="s">
        <v>1269</v>
      </c>
      <c r="M299" s="9" t="s">
        <v>39</v>
      </c>
      <c r="N299" s="10" t="s">
        <v>1284</v>
      </c>
      <c r="O299" s="8" t="s">
        <v>1266</v>
      </c>
      <c r="P299" s="22"/>
      <c r="Q299" s="20"/>
      <c r="R299" s="22"/>
      <c r="S299" s="22"/>
      <c r="T299" s="22"/>
      <c r="U299" s="22"/>
      <c r="V299" s="22"/>
      <c r="W299" s="22"/>
      <c r="X299" s="20"/>
      <c r="Y299" s="10" t="s">
        <v>42</v>
      </c>
      <c r="Z299" s="42" t="s">
        <v>1285</v>
      </c>
      <c r="AA299" s="12" t="str">
        <f t="shared" si="1"/>
        <v>M2-NyO-28a-A-3</v>
      </c>
      <c r="AB299" s="10" t="s">
        <v>44</v>
      </c>
      <c r="AC299" s="10" t="s">
        <v>555</v>
      </c>
      <c r="AD299" s="10" t="s">
        <v>45</v>
      </c>
      <c r="AE299" s="10" t="s">
        <v>46</v>
      </c>
    </row>
    <row r="300" ht="75.0" customHeight="1">
      <c r="A300" s="10" t="s">
        <v>1286</v>
      </c>
      <c r="B300" s="6" t="s">
        <v>1287</v>
      </c>
      <c r="C300" s="6" t="s">
        <v>32</v>
      </c>
      <c r="D300" s="7" t="s">
        <v>33</v>
      </c>
      <c r="E300" s="6"/>
      <c r="F300" s="8" t="s">
        <v>1288</v>
      </c>
      <c r="G300" s="9"/>
      <c r="H300" s="23"/>
      <c r="I300" s="9"/>
      <c r="J300" s="10" t="s">
        <v>531</v>
      </c>
      <c r="K300" s="9" t="s">
        <v>1289</v>
      </c>
      <c r="L300" s="8" t="s">
        <v>1290</v>
      </c>
      <c r="M300" s="9" t="s">
        <v>39</v>
      </c>
      <c r="N300" s="10" t="s">
        <v>1291</v>
      </c>
      <c r="O300" s="8" t="s">
        <v>1292</v>
      </c>
      <c r="P300" s="22"/>
      <c r="Q300" s="20"/>
      <c r="R300" s="22"/>
      <c r="S300" s="22"/>
      <c r="T300" s="22"/>
      <c r="U300" s="22"/>
      <c r="V300" s="22"/>
      <c r="W300" s="22"/>
      <c r="X300" s="20"/>
      <c r="Y300" s="10" t="s">
        <v>42</v>
      </c>
      <c r="Z300" s="42" t="s">
        <v>1293</v>
      </c>
      <c r="AA300" s="12" t="str">
        <f t="shared" si="1"/>
        <v>M2-NyO-28b-I-1</v>
      </c>
      <c r="AB300" s="10" t="s">
        <v>44</v>
      </c>
      <c r="AC300" s="10" t="s">
        <v>555</v>
      </c>
      <c r="AD300" s="10" t="s">
        <v>45</v>
      </c>
      <c r="AE300" s="10" t="s">
        <v>46</v>
      </c>
    </row>
    <row r="301" ht="75.0" customHeight="1">
      <c r="A301" s="10" t="s">
        <v>1286</v>
      </c>
      <c r="B301" s="6" t="s">
        <v>1287</v>
      </c>
      <c r="C301" s="6" t="s">
        <v>52</v>
      </c>
      <c r="D301" s="7" t="s">
        <v>33</v>
      </c>
      <c r="E301" s="6"/>
      <c r="F301" s="8" t="s">
        <v>1248</v>
      </c>
      <c r="G301" s="8" t="s">
        <v>1227</v>
      </c>
      <c r="H301" s="23"/>
      <c r="I301" s="9"/>
      <c r="J301" s="6" t="s">
        <v>76</v>
      </c>
      <c r="K301" s="8" t="s">
        <v>1289</v>
      </c>
      <c r="L301" s="9" t="s">
        <v>1294</v>
      </c>
      <c r="M301" s="9" t="s">
        <v>39</v>
      </c>
      <c r="N301" s="10" t="s">
        <v>1295</v>
      </c>
      <c r="O301" s="8" t="s">
        <v>1292</v>
      </c>
      <c r="P301" s="22"/>
      <c r="Q301" s="20"/>
      <c r="R301" s="22"/>
      <c r="S301" s="22"/>
      <c r="T301" s="22"/>
      <c r="U301" s="22"/>
      <c r="V301" s="22"/>
      <c r="W301" s="22"/>
      <c r="X301" s="23"/>
      <c r="Y301" s="10" t="s">
        <v>42</v>
      </c>
      <c r="Z301" s="42" t="s">
        <v>1296</v>
      </c>
      <c r="AA301" s="12" t="str">
        <f t="shared" si="1"/>
        <v>M2-NyO-28b-E-1</v>
      </c>
      <c r="AB301" s="10" t="s">
        <v>44</v>
      </c>
      <c r="AC301" s="10" t="s">
        <v>555</v>
      </c>
      <c r="AD301" s="10" t="s">
        <v>45</v>
      </c>
      <c r="AE301" s="10" t="s">
        <v>46</v>
      </c>
    </row>
    <row r="302" ht="75.0" customHeight="1">
      <c r="A302" s="10" t="s">
        <v>1286</v>
      </c>
      <c r="B302" s="6" t="s">
        <v>1287</v>
      </c>
      <c r="C302" s="6" t="s">
        <v>115</v>
      </c>
      <c r="D302" s="7" t="s">
        <v>33</v>
      </c>
      <c r="E302" s="6"/>
      <c r="F302" s="8" t="s">
        <v>1297</v>
      </c>
      <c r="G302" s="8" t="s">
        <v>1298</v>
      </c>
      <c r="H302" s="23"/>
      <c r="I302" s="9"/>
      <c r="J302" s="6" t="s">
        <v>76</v>
      </c>
      <c r="K302" s="8" t="s">
        <v>1289</v>
      </c>
      <c r="L302" s="9" t="s">
        <v>1294</v>
      </c>
      <c r="M302" s="9" t="s">
        <v>39</v>
      </c>
      <c r="N302" s="10" t="s">
        <v>1295</v>
      </c>
      <c r="O302" s="8" t="s">
        <v>1292</v>
      </c>
      <c r="P302" s="22"/>
      <c r="Q302" s="20"/>
      <c r="R302" s="19"/>
      <c r="S302" s="19"/>
      <c r="T302" s="19"/>
      <c r="U302" s="19"/>
      <c r="V302" s="21"/>
      <c r="W302" s="21"/>
      <c r="X302" s="23"/>
      <c r="Y302" s="10" t="s">
        <v>42</v>
      </c>
      <c r="Z302" s="42" t="s">
        <v>1299</v>
      </c>
      <c r="AA302" s="12" t="str">
        <f t="shared" si="1"/>
        <v>M2-NyO-28b-A-1</v>
      </c>
      <c r="AB302" s="10" t="s">
        <v>44</v>
      </c>
      <c r="AC302" s="10" t="s">
        <v>555</v>
      </c>
      <c r="AD302" s="10" t="s">
        <v>45</v>
      </c>
      <c r="AE302" s="10" t="s">
        <v>46</v>
      </c>
    </row>
    <row r="303" ht="75.0" customHeight="1">
      <c r="A303" s="10" t="s">
        <v>1286</v>
      </c>
      <c r="B303" s="6" t="s">
        <v>1287</v>
      </c>
      <c r="C303" s="6" t="s">
        <v>115</v>
      </c>
      <c r="D303" s="7" t="s">
        <v>33</v>
      </c>
      <c r="E303" s="6"/>
      <c r="F303" s="8" t="s">
        <v>1300</v>
      </c>
      <c r="G303" s="9" t="s">
        <v>1301</v>
      </c>
      <c r="H303" s="23"/>
      <c r="I303" s="9"/>
      <c r="J303" s="6" t="s">
        <v>76</v>
      </c>
      <c r="K303" s="9" t="s">
        <v>1289</v>
      </c>
      <c r="L303" s="9" t="s">
        <v>1294</v>
      </c>
      <c r="M303" s="9" t="s">
        <v>39</v>
      </c>
      <c r="N303" s="10" t="s">
        <v>1295</v>
      </c>
      <c r="O303" s="8" t="s">
        <v>1292</v>
      </c>
      <c r="P303" s="22"/>
      <c r="Q303" s="20"/>
      <c r="R303" s="19"/>
      <c r="S303" s="19"/>
      <c r="T303" s="21"/>
      <c r="U303" s="19"/>
      <c r="V303" s="19"/>
      <c r="W303" s="19"/>
      <c r="X303" s="23"/>
      <c r="Y303" s="10" t="s">
        <v>42</v>
      </c>
      <c r="Z303" s="42" t="s">
        <v>1302</v>
      </c>
      <c r="AA303" s="12" t="str">
        <f t="shared" si="1"/>
        <v>M2-NyO-28b-A-2</v>
      </c>
      <c r="AB303" s="10" t="s">
        <v>44</v>
      </c>
      <c r="AC303" s="10" t="s">
        <v>555</v>
      </c>
      <c r="AD303" s="10" t="s">
        <v>45</v>
      </c>
      <c r="AE303" s="10" t="s">
        <v>46</v>
      </c>
    </row>
    <row r="304" ht="75.0" customHeight="1">
      <c r="A304" s="10" t="s">
        <v>1286</v>
      </c>
      <c r="B304" s="6" t="s">
        <v>1287</v>
      </c>
      <c r="C304" s="6" t="s">
        <v>115</v>
      </c>
      <c r="D304" s="7" t="s">
        <v>33</v>
      </c>
      <c r="E304" s="6"/>
      <c r="F304" s="8" t="s">
        <v>1303</v>
      </c>
      <c r="G304" s="9" t="s">
        <v>1298</v>
      </c>
      <c r="H304" s="23"/>
      <c r="I304" s="9"/>
      <c r="J304" s="6" t="s">
        <v>76</v>
      </c>
      <c r="K304" s="9" t="s">
        <v>1289</v>
      </c>
      <c r="L304" s="9" t="s">
        <v>1294</v>
      </c>
      <c r="M304" s="9" t="s">
        <v>39</v>
      </c>
      <c r="N304" s="10" t="s">
        <v>1295</v>
      </c>
      <c r="O304" s="8" t="s">
        <v>1292</v>
      </c>
      <c r="P304" s="22"/>
      <c r="Q304" s="20"/>
      <c r="R304" s="22"/>
      <c r="S304" s="22"/>
      <c r="T304" s="22"/>
      <c r="U304" s="22"/>
      <c r="V304" s="22"/>
      <c r="W304" s="22"/>
      <c r="X304" s="20"/>
      <c r="Y304" s="10" t="s">
        <v>42</v>
      </c>
      <c r="Z304" s="42" t="s">
        <v>1304</v>
      </c>
      <c r="AA304" s="12" t="str">
        <f t="shared" si="1"/>
        <v>M2-NyO-28b-A-3</v>
      </c>
      <c r="AB304" s="10" t="s">
        <v>44</v>
      </c>
      <c r="AC304" s="10" t="s">
        <v>555</v>
      </c>
      <c r="AD304" s="10" t="s">
        <v>45</v>
      </c>
      <c r="AE304" s="10" t="s">
        <v>46</v>
      </c>
    </row>
    <row r="305" ht="75.0" customHeight="1">
      <c r="A305" s="10" t="s">
        <v>1305</v>
      </c>
      <c r="B305" s="6" t="s">
        <v>1306</v>
      </c>
      <c r="C305" s="6" t="s">
        <v>32</v>
      </c>
      <c r="D305" s="7" t="s">
        <v>33</v>
      </c>
      <c r="E305" s="6"/>
      <c r="F305" s="8" t="s">
        <v>1307</v>
      </c>
      <c r="G305" s="8" t="s">
        <v>1308</v>
      </c>
      <c r="H305" s="9"/>
      <c r="I305" s="9"/>
      <c r="J305" s="6" t="s">
        <v>73</v>
      </c>
      <c r="K305" s="9" t="s">
        <v>1309</v>
      </c>
      <c r="L305" s="9" t="s">
        <v>1310</v>
      </c>
      <c r="M305" s="9" t="s">
        <v>39</v>
      </c>
      <c r="N305" s="23" t="s">
        <v>1311</v>
      </c>
      <c r="O305" s="23" t="s">
        <v>1311</v>
      </c>
      <c r="P305" s="22"/>
      <c r="Q305" s="20"/>
      <c r="R305" s="22"/>
      <c r="S305" s="22"/>
      <c r="T305" s="22"/>
      <c r="U305" s="22"/>
      <c r="V305" s="22"/>
      <c r="W305" s="22"/>
      <c r="X305" s="20"/>
      <c r="Y305" s="10" t="s">
        <v>42</v>
      </c>
      <c r="Z305" s="42" t="s">
        <v>1312</v>
      </c>
      <c r="AA305" s="12" t="str">
        <f t="shared" si="1"/>
        <v>M2-NyO-28c-I-1</v>
      </c>
      <c r="AB305" s="10" t="s">
        <v>44</v>
      </c>
      <c r="AC305" s="10" t="s">
        <v>555</v>
      </c>
      <c r="AD305" s="10" t="s">
        <v>45</v>
      </c>
      <c r="AE305" s="10" t="s">
        <v>46</v>
      </c>
    </row>
    <row r="306" ht="75.0" customHeight="1">
      <c r="A306" s="10" t="s">
        <v>1305</v>
      </c>
      <c r="B306" s="6" t="s">
        <v>1306</v>
      </c>
      <c r="C306" s="6" t="s">
        <v>52</v>
      </c>
      <c r="D306" s="7" t="s">
        <v>33</v>
      </c>
      <c r="E306" s="6"/>
      <c r="F306" s="9" t="s">
        <v>1248</v>
      </c>
      <c r="G306" s="9" t="s">
        <v>1313</v>
      </c>
      <c r="H306" s="9"/>
      <c r="I306" s="9"/>
      <c r="J306" s="6" t="s">
        <v>76</v>
      </c>
      <c r="K306" s="9" t="s">
        <v>1309</v>
      </c>
      <c r="L306" s="9" t="s">
        <v>1314</v>
      </c>
      <c r="M306" s="9" t="s">
        <v>39</v>
      </c>
      <c r="N306" s="23" t="s">
        <v>1311</v>
      </c>
      <c r="O306" s="23" t="s">
        <v>1311</v>
      </c>
      <c r="P306" s="22"/>
      <c r="Q306" s="20"/>
      <c r="R306" s="22"/>
      <c r="S306" s="22"/>
      <c r="T306" s="22"/>
      <c r="U306" s="22"/>
      <c r="V306" s="22"/>
      <c r="W306" s="22"/>
      <c r="X306" s="20"/>
      <c r="Y306" s="10" t="s">
        <v>42</v>
      </c>
      <c r="Z306" s="42" t="s">
        <v>1315</v>
      </c>
      <c r="AA306" s="12" t="str">
        <f t="shared" si="1"/>
        <v>M2-NyO-28c-E-1</v>
      </c>
      <c r="AB306" s="10" t="s">
        <v>44</v>
      </c>
      <c r="AC306" s="10" t="s">
        <v>555</v>
      </c>
      <c r="AD306" s="10" t="s">
        <v>45</v>
      </c>
      <c r="AE306" s="10" t="s">
        <v>46</v>
      </c>
    </row>
    <row r="307" ht="75.0" customHeight="1">
      <c r="A307" s="10" t="s">
        <v>1305</v>
      </c>
      <c r="B307" s="6" t="s">
        <v>1306</v>
      </c>
      <c r="C307" s="6" t="s">
        <v>115</v>
      </c>
      <c r="D307" s="7" t="s">
        <v>33</v>
      </c>
      <c r="E307" s="6"/>
      <c r="F307" s="9" t="s">
        <v>1316</v>
      </c>
      <c r="G307" s="9" t="s">
        <v>886</v>
      </c>
      <c r="H307" s="9"/>
      <c r="I307" s="9"/>
      <c r="J307" s="6" t="s">
        <v>76</v>
      </c>
      <c r="K307" s="9" t="s">
        <v>1309</v>
      </c>
      <c r="L307" s="9" t="s">
        <v>1314</v>
      </c>
      <c r="M307" s="9" t="s">
        <v>39</v>
      </c>
      <c r="N307" s="23" t="s">
        <v>1311</v>
      </c>
      <c r="O307" s="23" t="s">
        <v>1311</v>
      </c>
      <c r="P307" s="22"/>
      <c r="Q307" s="20"/>
      <c r="R307" s="22"/>
      <c r="S307" s="22"/>
      <c r="T307" s="22"/>
      <c r="U307" s="22"/>
      <c r="V307" s="22"/>
      <c r="W307" s="22"/>
      <c r="X307" s="20"/>
      <c r="Y307" s="10" t="s">
        <v>42</v>
      </c>
      <c r="Z307" s="42" t="s">
        <v>1317</v>
      </c>
      <c r="AA307" s="12" t="str">
        <f t="shared" si="1"/>
        <v>M2-NyO-28c-A-1</v>
      </c>
      <c r="AB307" s="10" t="s">
        <v>44</v>
      </c>
      <c r="AC307" s="10" t="s">
        <v>555</v>
      </c>
      <c r="AD307" s="10" t="s">
        <v>45</v>
      </c>
      <c r="AE307" s="10" t="s">
        <v>46</v>
      </c>
    </row>
    <row r="308" ht="75.0" customHeight="1">
      <c r="A308" s="10" t="s">
        <v>1305</v>
      </c>
      <c r="B308" s="6" t="s">
        <v>1306</v>
      </c>
      <c r="C308" s="6" t="s">
        <v>115</v>
      </c>
      <c r="D308" s="7" t="s">
        <v>33</v>
      </c>
      <c r="E308" s="6"/>
      <c r="F308" s="9" t="s">
        <v>1318</v>
      </c>
      <c r="G308" s="9" t="s">
        <v>930</v>
      </c>
      <c r="H308" s="23"/>
      <c r="I308" s="9"/>
      <c r="J308" s="6" t="s">
        <v>76</v>
      </c>
      <c r="K308" s="9" t="s">
        <v>1309</v>
      </c>
      <c r="L308" s="9" t="s">
        <v>1314</v>
      </c>
      <c r="M308" s="9" t="s">
        <v>39</v>
      </c>
      <c r="N308" s="23" t="s">
        <v>1311</v>
      </c>
      <c r="O308" s="23" t="s">
        <v>1311</v>
      </c>
      <c r="P308" s="22"/>
      <c r="Q308" s="20"/>
      <c r="R308" s="22"/>
      <c r="S308" s="22"/>
      <c r="T308" s="22"/>
      <c r="U308" s="22"/>
      <c r="V308" s="22"/>
      <c r="W308" s="22"/>
      <c r="X308" s="20"/>
      <c r="Y308" s="10" t="s">
        <v>42</v>
      </c>
      <c r="Z308" s="42" t="s">
        <v>1319</v>
      </c>
      <c r="AA308" s="12" t="str">
        <f t="shared" si="1"/>
        <v>M2-NyO-28c-A-2</v>
      </c>
      <c r="AB308" s="10" t="s">
        <v>44</v>
      </c>
      <c r="AC308" s="10" t="s">
        <v>555</v>
      </c>
      <c r="AD308" s="10" t="s">
        <v>45</v>
      </c>
      <c r="AE308" s="10" t="s">
        <v>46</v>
      </c>
    </row>
    <row r="309" ht="75.0" customHeight="1">
      <c r="A309" s="10" t="s">
        <v>1305</v>
      </c>
      <c r="B309" s="6" t="s">
        <v>1306</v>
      </c>
      <c r="C309" s="6" t="s">
        <v>115</v>
      </c>
      <c r="D309" s="7" t="s">
        <v>33</v>
      </c>
      <c r="E309" s="6"/>
      <c r="F309" s="9" t="s">
        <v>1320</v>
      </c>
      <c r="G309" s="9" t="s">
        <v>1321</v>
      </c>
      <c r="H309" s="23"/>
      <c r="I309" s="9"/>
      <c r="J309" s="6" t="s">
        <v>76</v>
      </c>
      <c r="K309" s="9" t="s">
        <v>1309</v>
      </c>
      <c r="L309" s="9" t="s">
        <v>1314</v>
      </c>
      <c r="M309" s="9" t="s">
        <v>39</v>
      </c>
      <c r="N309" s="23" t="s">
        <v>1311</v>
      </c>
      <c r="O309" s="23" t="s">
        <v>1311</v>
      </c>
      <c r="P309" s="22"/>
      <c r="Q309" s="20"/>
      <c r="R309" s="22"/>
      <c r="S309" s="22"/>
      <c r="T309" s="22"/>
      <c r="U309" s="22"/>
      <c r="V309" s="22"/>
      <c r="W309" s="22"/>
      <c r="X309" s="20"/>
      <c r="Y309" s="10" t="s">
        <v>42</v>
      </c>
      <c r="Z309" s="42" t="s">
        <v>1322</v>
      </c>
      <c r="AA309" s="12" t="str">
        <f t="shared" si="1"/>
        <v>M2-NyO-28c-A-3</v>
      </c>
      <c r="AB309" s="10" t="s">
        <v>44</v>
      </c>
      <c r="AC309" s="10" t="s">
        <v>555</v>
      </c>
      <c r="AD309" s="10" t="s">
        <v>45</v>
      </c>
      <c r="AE309" s="10" t="s">
        <v>46</v>
      </c>
    </row>
    <row r="310" ht="75.0" customHeight="1">
      <c r="A310" s="6" t="s">
        <v>1323</v>
      </c>
      <c r="B310" s="6" t="s">
        <v>1324</v>
      </c>
      <c r="C310" s="6" t="s">
        <v>32</v>
      </c>
      <c r="D310" s="7" t="s">
        <v>33</v>
      </c>
      <c r="E310" s="6"/>
      <c r="F310" s="8" t="s">
        <v>1325</v>
      </c>
      <c r="G310" s="43"/>
      <c r="H310" s="23"/>
      <c r="I310" s="6" t="s">
        <v>95</v>
      </c>
      <c r="J310" s="6" t="s">
        <v>957</v>
      </c>
      <c r="K310" s="9" t="s">
        <v>1326</v>
      </c>
      <c r="L310" s="9" t="s">
        <v>1327</v>
      </c>
      <c r="M310" s="6" t="s">
        <v>39</v>
      </c>
      <c r="N310" s="8" t="s">
        <v>1328</v>
      </c>
      <c r="O310" s="8" t="s">
        <v>1329</v>
      </c>
      <c r="P310" s="22"/>
      <c r="Q310" s="20"/>
      <c r="R310" s="22"/>
      <c r="S310" s="22"/>
      <c r="T310" s="22"/>
      <c r="U310" s="22"/>
      <c r="V310" s="22"/>
      <c r="W310" s="22"/>
      <c r="X310" s="20"/>
      <c r="Y310" s="10" t="s">
        <v>42</v>
      </c>
      <c r="Z310" s="48" t="s">
        <v>1330</v>
      </c>
      <c r="AA310" s="12" t="str">
        <f t="shared" si="1"/>
        <v>M2-NyO-29a-I-1</v>
      </c>
      <c r="AB310" s="10"/>
      <c r="AC310" s="10"/>
      <c r="AD310" s="10" t="s">
        <v>45</v>
      </c>
      <c r="AE310" s="10" t="s">
        <v>46</v>
      </c>
    </row>
    <row r="311" ht="75.0" customHeight="1">
      <c r="A311" s="6" t="s">
        <v>1323</v>
      </c>
      <c r="B311" s="6" t="s">
        <v>1324</v>
      </c>
      <c r="C311" s="6" t="s">
        <v>52</v>
      </c>
      <c r="D311" s="7" t="s">
        <v>33</v>
      </c>
      <c r="E311" s="6"/>
      <c r="F311" s="8" t="s">
        <v>1331</v>
      </c>
      <c r="G311" s="9" t="s">
        <v>1332</v>
      </c>
      <c r="H311" s="23"/>
      <c r="I311" s="6" t="s">
        <v>95</v>
      </c>
      <c r="J311" s="6" t="s">
        <v>76</v>
      </c>
      <c r="K311" s="9" t="s">
        <v>1333</v>
      </c>
      <c r="L311" s="9" t="s">
        <v>1334</v>
      </c>
      <c r="M311" s="6" t="s">
        <v>39</v>
      </c>
      <c r="N311" s="8" t="s">
        <v>1328</v>
      </c>
      <c r="O311" s="8" t="s">
        <v>1329</v>
      </c>
      <c r="P311" s="22"/>
      <c r="Q311" s="20"/>
      <c r="R311" s="22"/>
      <c r="S311" s="22"/>
      <c r="T311" s="22"/>
      <c r="U311" s="22"/>
      <c r="V311" s="22"/>
      <c r="W311" s="22"/>
      <c r="X311" s="20"/>
      <c r="Y311" s="10" t="s">
        <v>42</v>
      </c>
      <c r="Z311" s="8" t="s">
        <v>1335</v>
      </c>
      <c r="AA311" s="12" t="str">
        <f t="shared" si="1"/>
        <v>M2-NyO-29a-E-1</v>
      </c>
      <c r="AB311" s="10"/>
      <c r="AC311" s="10"/>
      <c r="AD311" s="10" t="s">
        <v>45</v>
      </c>
      <c r="AE311" s="10" t="s">
        <v>46</v>
      </c>
    </row>
    <row r="312" ht="75.0" customHeight="1">
      <c r="A312" s="6" t="s">
        <v>1323</v>
      </c>
      <c r="B312" s="6" t="s">
        <v>1324</v>
      </c>
      <c r="C312" s="6" t="s">
        <v>115</v>
      </c>
      <c r="D312" s="7" t="s">
        <v>33</v>
      </c>
      <c r="E312" s="6"/>
      <c r="F312" s="8" t="s">
        <v>1336</v>
      </c>
      <c r="G312" s="9" t="s">
        <v>1023</v>
      </c>
      <c r="H312" s="23"/>
      <c r="I312" s="6" t="s">
        <v>95</v>
      </c>
      <c r="J312" s="6" t="s">
        <v>76</v>
      </c>
      <c r="K312" s="9" t="s">
        <v>1333</v>
      </c>
      <c r="L312" s="9" t="s">
        <v>1334</v>
      </c>
      <c r="M312" s="6" t="s">
        <v>39</v>
      </c>
      <c r="N312" s="23" t="s">
        <v>1337</v>
      </c>
      <c r="O312" s="23" t="s">
        <v>1338</v>
      </c>
      <c r="P312" s="22"/>
      <c r="Q312" s="20"/>
      <c r="R312" s="22"/>
      <c r="S312" s="22"/>
      <c r="T312" s="22"/>
      <c r="U312" s="22"/>
      <c r="V312" s="22"/>
      <c r="W312" s="22"/>
      <c r="X312" s="20"/>
      <c r="Y312" s="10" t="s">
        <v>42</v>
      </c>
      <c r="Z312" s="8" t="s">
        <v>1339</v>
      </c>
      <c r="AA312" s="12" t="str">
        <f t="shared" si="1"/>
        <v>M2-NyO-29a-A-1</v>
      </c>
      <c r="AB312" s="10"/>
      <c r="AC312" s="10"/>
      <c r="AD312" s="10" t="s">
        <v>45</v>
      </c>
      <c r="AE312" s="10" t="s">
        <v>46</v>
      </c>
    </row>
    <row r="313" ht="75.0" customHeight="1">
      <c r="A313" s="6" t="s">
        <v>1323</v>
      </c>
      <c r="B313" s="6" t="s">
        <v>1324</v>
      </c>
      <c r="C313" s="6" t="s">
        <v>115</v>
      </c>
      <c r="D313" s="7" t="s">
        <v>33</v>
      </c>
      <c r="E313" s="6"/>
      <c r="F313" s="8" t="s">
        <v>1340</v>
      </c>
      <c r="G313" s="9" t="s">
        <v>1341</v>
      </c>
      <c r="H313" s="23"/>
      <c r="I313" s="6" t="s">
        <v>95</v>
      </c>
      <c r="J313" s="6" t="s">
        <v>76</v>
      </c>
      <c r="K313" s="9" t="s">
        <v>1333</v>
      </c>
      <c r="L313" s="9" t="s">
        <v>1334</v>
      </c>
      <c r="M313" s="6" t="s">
        <v>39</v>
      </c>
      <c r="N313" s="23" t="s">
        <v>1337</v>
      </c>
      <c r="O313" s="23" t="s">
        <v>1338</v>
      </c>
      <c r="P313" s="22"/>
      <c r="Q313" s="20"/>
      <c r="R313" s="22"/>
      <c r="S313" s="22"/>
      <c r="T313" s="22"/>
      <c r="U313" s="22"/>
      <c r="V313" s="22"/>
      <c r="W313" s="22"/>
      <c r="X313" s="20"/>
      <c r="Y313" s="10" t="s">
        <v>42</v>
      </c>
      <c r="Z313" s="8" t="s">
        <v>1342</v>
      </c>
      <c r="AA313" s="12" t="str">
        <f t="shared" si="1"/>
        <v>M2-NyO-29a-A-2</v>
      </c>
      <c r="AB313" s="10"/>
      <c r="AC313" s="10"/>
      <c r="AD313" s="10" t="s">
        <v>45</v>
      </c>
      <c r="AE313" s="10" t="s">
        <v>46</v>
      </c>
    </row>
    <row r="314" ht="75.0" customHeight="1">
      <c r="A314" s="6" t="s">
        <v>1323</v>
      </c>
      <c r="B314" s="6" t="s">
        <v>1324</v>
      </c>
      <c r="C314" s="6" t="s">
        <v>115</v>
      </c>
      <c r="D314" s="7" t="s">
        <v>33</v>
      </c>
      <c r="E314" s="6"/>
      <c r="F314" s="8" t="s">
        <v>1343</v>
      </c>
      <c r="G314" s="9" t="s">
        <v>1344</v>
      </c>
      <c r="H314" s="23"/>
      <c r="I314" s="6" t="s">
        <v>95</v>
      </c>
      <c r="J314" s="6" t="s">
        <v>76</v>
      </c>
      <c r="K314" s="9" t="s">
        <v>1333</v>
      </c>
      <c r="L314" s="9" t="s">
        <v>1334</v>
      </c>
      <c r="M314" s="6" t="s">
        <v>39</v>
      </c>
      <c r="N314" s="23" t="s">
        <v>1337</v>
      </c>
      <c r="O314" s="8" t="s">
        <v>1345</v>
      </c>
      <c r="P314" s="22"/>
      <c r="Q314" s="20"/>
      <c r="R314" s="22"/>
      <c r="S314" s="22"/>
      <c r="T314" s="22"/>
      <c r="U314" s="22"/>
      <c r="V314" s="22"/>
      <c r="W314" s="22"/>
      <c r="X314" s="20"/>
      <c r="Y314" s="10" t="s">
        <v>42</v>
      </c>
      <c r="Z314" s="8" t="s">
        <v>1346</v>
      </c>
      <c r="AA314" s="12" t="str">
        <f t="shared" si="1"/>
        <v>M2-NyO-29a-A-3</v>
      </c>
      <c r="AB314" s="10"/>
      <c r="AC314" s="10"/>
      <c r="AD314" s="10" t="s">
        <v>45</v>
      </c>
      <c r="AE314" s="10" t="s">
        <v>46</v>
      </c>
    </row>
    <row r="315" ht="75.0" customHeight="1">
      <c r="A315" s="6" t="s">
        <v>1347</v>
      </c>
      <c r="B315" s="6" t="s">
        <v>1348</v>
      </c>
      <c r="C315" s="6" t="s">
        <v>32</v>
      </c>
      <c r="D315" s="7" t="s">
        <v>33</v>
      </c>
      <c r="E315" s="6"/>
      <c r="F315" s="9" t="s">
        <v>1242</v>
      </c>
      <c r="G315" s="9" t="s">
        <v>1349</v>
      </c>
      <c r="H315" s="23"/>
      <c r="I315" s="9"/>
      <c r="J315" s="6" t="s">
        <v>66</v>
      </c>
      <c r="K315" s="9" t="s">
        <v>1350</v>
      </c>
      <c r="L315" s="8" t="s">
        <v>1351</v>
      </c>
      <c r="M315" s="29" t="s">
        <v>39</v>
      </c>
      <c r="N315" s="9" t="s">
        <v>1352</v>
      </c>
      <c r="O315" s="9" t="s">
        <v>1353</v>
      </c>
      <c r="P315" s="22"/>
      <c r="Q315" s="20"/>
      <c r="R315" s="22"/>
      <c r="S315" s="22"/>
      <c r="T315" s="22"/>
      <c r="U315" s="22"/>
      <c r="V315" s="22"/>
      <c r="W315" s="22"/>
      <c r="X315" s="20"/>
      <c r="Y315" s="10" t="s">
        <v>42</v>
      </c>
      <c r="Z315" s="14" t="s">
        <v>1354</v>
      </c>
      <c r="AA315" s="12" t="str">
        <f t="shared" si="1"/>
        <v>M2-NyO-30a-I-1</v>
      </c>
      <c r="AB315" s="10" t="s">
        <v>44</v>
      </c>
      <c r="AC315" s="20"/>
      <c r="AD315" s="10" t="s">
        <v>45</v>
      </c>
      <c r="AE315" s="10"/>
    </row>
    <row r="316" ht="75.0" customHeight="1">
      <c r="A316" s="10" t="s">
        <v>1347</v>
      </c>
      <c r="B316" s="6" t="s">
        <v>1348</v>
      </c>
      <c r="C316" s="6" t="s">
        <v>52</v>
      </c>
      <c r="D316" s="7" t="s">
        <v>33</v>
      </c>
      <c r="E316" s="6"/>
      <c r="F316" s="8" t="s">
        <v>1355</v>
      </c>
      <c r="G316" s="8" t="s">
        <v>1356</v>
      </c>
      <c r="H316" s="23"/>
      <c r="I316" s="9"/>
      <c r="J316" s="6" t="s">
        <v>76</v>
      </c>
      <c r="K316" s="9" t="s">
        <v>1357</v>
      </c>
      <c r="L316" s="8" t="s">
        <v>1358</v>
      </c>
      <c r="M316" s="29" t="s">
        <v>39</v>
      </c>
      <c r="N316" s="8" t="s">
        <v>1352</v>
      </c>
      <c r="O316" s="8" t="s">
        <v>1353</v>
      </c>
      <c r="P316" s="22"/>
      <c r="Q316" s="20"/>
      <c r="R316" s="22"/>
      <c r="S316" s="22"/>
      <c r="T316" s="22"/>
      <c r="U316" s="22"/>
      <c r="V316" s="22"/>
      <c r="W316" s="22"/>
      <c r="X316" s="20"/>
      <c r="Y316" s="10" t="s">
        <v>42</v>
      </c>
      <c r="Z316" s="14" t="s">
        <v>1359</v>
      </c>
      <c r="AA316" s="12" t="str">
        <f t="shared" si="1"/>
        <v>M2-NyO-30a-E-1</v>
      </c>
      <c r="AB316" s="10" t="s">
        <v>44</v>
      </c>
      <c r="AC316" s="20"/>
      <c r="AD316" s="10" t="s">
        <v>45</v>
      </c>
      <c r="AE316" s="10"/>
    </row>
    <row r="317" ht="75.0" customHeight="1">
      <c r="A317" s="6" t="s">
        <v>1360</v>
      </c>
      <c r="B317" s="6" t="s">
        <v>1361</v>
      </c>
      <c r="C317" s="6" t="s">
        <v>32</v>
      </c>
      <c r="D317" s="7" t="s">
        <v>33</v>
      </c>
      <c r="E317" s="6"/>
      <c r="F317" s="8" t="s">
        <v>1362</v>
      </c>
      <c r="G317" s="9"/>
      <c r="H317" s="23"/>
      <c r="I317" s="9"/>
      <c r="J317" s="10" t="s">
        <v>531</v>
      </c>
      <c r="K317" s="9" t="s">
        <v>1363</v>
      </c>
      <c r="L317" s="8" t="s">
        <v>1364</v>
      </c>
      <c r="M317" s="9" t="s">
        <v>39</v>
      </c>
      <c r="N317" s="9" t="s">
        <v>1365</v>
      </c>
      <c r="O317" s="9" t="s">
        <v>1366</v>
      </c>
      <c r="P317" s="22"/>
      <c r="Q317" s="20"/>
      <c r="R317" s="22"/>
      <c r="S317" s="22"/>
      <c r="T317" s="22"/>
      <c r="U317" s="22"/>
      <c r="V317" s="22"/>
      <c r="W317" s="22"/>
      <c r="X317" s="20"/>
      <c r="Y317" s="10" t="s">
        <v>42</v>
      </c>
      <c r="Z317" s="18" t="s">
        <v>1367</v>
      </c>
      <c r="AA317" s="12" t="str">
        <f t="shared" si="1"/>
        <v>M2-NyO-57a-I-1</v>
      </c>
      <c r="AB317" s="20"/>
      <c r="AC317" s="20"/>
      <c r="AD317" s="10" t="s">
        <v>45</v>
      </c>
      <c r="AE317" s="10"/>
    </row>
    <row r="318" ht="75.0" customHeight="1">
      <c r="A318" s="6" t="s">
        <v>1360</v>
      </c>
      <c r="B318" s="6" t="s">
        <v>1361</v>
      </c>
      <c r="C318" s="6" t="s">
        <v>52</v>
      </c>
      <c r="D318" s="7" t="s">
        <v>33</v>
      </c>
      <c r="E318" s="6"/>
      <c r="F318" s="9" t="s">
        <v>1355</v>
      </c>
      <c r="G318" s="8" t="s">
        <v>1227</v>
      </c>
      <c r="H318" s="23"/>
      <c r="I318" s="9"/>
      <c r="J318" s="6" t="s">
        <v>76</v>
      </c>
      <c r="K318" s="8" t="s">
        <v>1368</v>
      </c>
      <c r="L318" s="8" t="s">
        <v>1369</v>
      </c>
      <c r="M318" s="9" t="s">
        <v>39</v>
      </c>
      <c r="N318" s="8" t="s">
        <v>1365</v>
      </c>
      <c r="O318" s="8" t="s">
        <v>1366</v>
      </c>
      <c r="P318" s="22"/>
      <c r="Q318" s="20"/>
      <c r="R318" s="22"/>
      <c r="S318" s="22"/>
      <c r="T318" s="22"/>
      <c r="U318" s="22"/>
      <c r="V318" s="22"/>
      <c r="W318" s="22"/>
      <c r="X318" s="20"/>
      <c r="Y318" s="10" t="s">
        <v>42</v>
      </c>
      <c r="Z318" s="18" t="s">
        <v>1370</v>
      </c>
      <c r="AA318" s="12" t="str">
        <f t="shared" si="1"/>
        <v>M2-NyO-57a-E-1</v>
      </c>
      <c r="AB318" s="20"/>
      <c r="AC318" s="20"/>
      <c r="AD318" s="10" t="s">
        <v>45</v>
      </c>
      <c r="AE318" s="10"/>
    </row>
    <row r="319" ht="75.0" customHeight="1">
      <c r="A319" s="6" t="s">
        <v>1371</v>
      </c>
      <c r="B319" s="6" t="s">
        <v>1372</v>
      </c>
      <c r="C319" s="6" t="s">
        <v>32</v>
      </c>
      <c r="D319" s="7" t="s">
        <v>33</v>
      </c>
      <c r="E319" s="6"/>
      <c r="F319" s="9" t="s">
        <v>1373</v>
      </c>
      <c r="G319" s="9" t="s">
        <v>1374</v>
      </c>
      <c r="H319" s="23"/>
      <c r="I319" s="6" t="s">
        <v>675</v>
      </c>
      <c r="J319" s="6" t="s">
        <v>73</v>
      </c>
      <c r="K319" s="9" t="s">
        <v>1375</v>
      </c>
      <c r="L319" s="9" t="s">
        <v>1376</v>
      </c>
      <c r="M319" s="6" t="s">
        <v>39</v>
      </c>
      <c r="N319" s="9" t="s">
        <v>1377</v>
      </c>
      <c r="O319" s="8" t="s">
        <v>1378</v>
      </c>
      <c r="P319" s="22"/>
      <c r="Q319" s="20"/>
      <c r="R319" s="22"/>
      <c r="S319" s="22"/>
      <c r="T319" s="22"/>
      <c r="U319" s="22"/>
      <c r="V319" s="22"/>
      <c r="W319" s="22"/>
      <c r="X319" s="20"/>
      <c r="Y319" s="10" t="s">
        <v>42</v>
      </c>
      <c r="Z319" s="14" t="s">
        <v>1379</v>
      </c>
      <c r="AA319" s="12" t="str">
        <f t="shared" si="1"/>
        <v>M2-NyO-30b-I-1</v>
      </c>
      <c r="AB319" s="10" t="s">
        <v>44</v>
      </c>
      <c r="AC319" s="20"/>
      <c r="AD319" s="10" t="s">
        <v>45</v>
      </c>
      <c r="AE319" s="10"/>
    </row>
    <row r="320" ht="75.0" customHeight="1">
      <c r="A320" s="6" t="s">
        <v>1371</v>
      </c>
      <c r="B320" s="6" t="s">
        <v>1372</v>
      </c>
      <c r="C320" s="6" t="s">
        <v>52</v>
      </c>
      <c r="D320" s="7" t="s">
        <v>33</v>
      </c>
      <c r="E320" s="6"/>
      <c r="F320" s="9" t="s">
        <v>1355</v>
      </c>
      <c r="G320" s="28" t="s">
        <v>1380</v>
      </c>
      <c r="H320" s="23"/>
      <c r="I320" s="6" t="s">
        <v>675</v>
      </c>
      <c r="J320" s="6" t="s">
        <v>76</v>
      </c>
      <c r="K320" s="9" t="s">
        <v>1381</v>
      </c>
      <c r="L320" s="8" t="s">
        <v>1382</v>
      </c>
      <c r="M320" s="6" t="s">
        <v>39</v>
      </c>
      <c r="N320" s="8" t="s">
        <v>1377</v>
      </c>
      <c r="O320" s="8" t="s">
        <v>1383</v>
      </c>
      <c r="P320" s="22"/>
      <c r="Q320" s="20"/>
      <c r="R320" s="22"/>
      <c r="S320" s="22"/>
      <c r="T320" s="22"/>
      <c r="U320" s="22"/>
      <c r="V320" s="22"/>
      <c r="W320" s="22"/>
      <c r="X320" s="20"/>
      <c r="Y320" s="10" t="s">
        <v>42</v>
      </c>
      <c r="Z320" s="14" t="s">
        <v>1384</v>
      </c>
      <c r="AA320" s="12" t="str">
        <f t="shared" si="1"/>
        <v>M2-NyO-30b-E-1</v>
      </c>
      <c r="AB320" s="10" t="s">
        <v>44</v>
      </c>
      <c r="AC320" s="20"/>
      <c r="AD320" s="10" t="s">
        <v>45</v>
      </c>
      <c r="AE320" s="10"/>
    </row>
    <row r="321" ht="75.0" customHeight="1">
      <c r="A321" s="6" t="s">
        <v>1385</v>
      </c>
      <c r="B321" s="6" t="s">
        <v>1386</v>
      </c>
      <c r="C321" s="6" t="s">
        <v>32</v>
      </c>
      <c r="D321" s="7" t="s">
        <v>33</v>
      </c>
      <c r="E321" s="6"/>
      <c r="F321" s="9" t="s">
        <v>1387</v>
      </c>
      <c r="G321" s="9" t="s">
        <v>1349</v>
      </c>
      <c r="H321" s="23"/>
      <c r="I321" s="9"/>
      <c r="J321" s="6" t="s">
        <v>66</v>
      </c>
      <c r="K321" s="8" t="s">
        <v>1388</v>
      </c>
      <c r="L321" s="8" t="s">
        <v>1389</v>
      </c>
      <c r="M321" s="29" t="s">
        <v>39</v>
      </c>
      <c r="N321" s="9" t="s">
        <v>1352</v>
      </c>
      <c r="O321" s="9" t="s">
        <v>1390</v>
      </c>
      <c r="P321" s="22"/>
      <c r="Q321" s="20"/>
      <c r="R321" s="22"/>
      <c r="S321" s="22"/>
      <c r="T321" s="22"/>
      <c r="U321" s="22"/>
      <c r="V321" s="22"/>
      <c r="W321" s="22"/>
      <c r="X321" s="20"/>
      <c r="Y321" s="10" t="s">
        <v>42</v>
      </c>
      <c r="Z321" s="18" t="s">
        <v>1391</v>
      </c>
      <c r="AA321" s="12" t="str">
        <f t="shared" si="1"/>
        <v>M2-NyO-31a-I-1</v>
      </c>
      <c r="AB321" s="20"/>
      <c r="AC321" s="10" t="s">
        <v>555</v>
      </c>
      <c r="AD321" s="10" t="s">
        <v>45</v>
      </c>
      <c r="AE321" s="10" t="s">
        <v>46</v>
      </c>
    </row>
    <row r="322" ht="75.0" customHeight="1">
      <c r="A322" s="6" t="s">
        <v>1385</v>
      </c>
      <c r="B322" s="6" t="s">
        <v>1386</v>
      </c>
      <c r="C322" s="6" t="s">
        <v>52</v>
      </c>
      <c r="D322" s="7" t="s">
        <v>33</v>
      </c>
      <c r="E322" s="6"/>
      <c r="F322" s="9" t="s">
        <v>1355</v>
      </c>
      <c r="G322" s="19" t="s">
        <v>1349</v>
      </c>
      <c r="H322" s="23"/>
      <c r="I322" s="9"/>
      <c r="J322" s="6" t="s">
        <v>76</v>
      </c>
      <c r="K322" s="9" t="s">
        <v>1392</v>
      </c>
      <c r="L322" s="9" t="s">
        <v>1393</v>
      </c>
      <c r="M322" s="29" t="s">
        <v>39</v>
      </c>
      <c r="N322" s="9" t="s">
        <v>1352</v>
      </c>
      <c r="O322" s="9" t="s">
        <v>1390</v>
      </c>
      <c r="P322" s="22"/>
      <c r="Q322" s="20"/>
      <c r="R322" s="22"/>
      <c r="S322" s="22"/>
      <c r="T322" s="22"/>
      <c r="U322" s="22"/>
      <c r="V322" s="22"/>
      <c r="W322" s="22"/>
      <c r="X322" s="20"/>
      <c r="Y322" s="10" t="s">
        <v>42</v>
      </c>
      <c r="Z322" s="18" t="s">
        <v>1394</v>
      </c>
      <c r="AA322" s="12" t="str">
        <f t="shared" si="1"/>
        <v>M2-NyO-31a-E-1</v>
      </c>
      <c r="AB322" s="20"/>
      <c r="AC322" s="10" t="s">
        <v>555</v>
      </c>
      <c r="AD322" s="10" t="s">
        <v>45</v>
      </c>
      <c r="AE322" s="10" t="s">
        <v>46</v>
      </c>
    </row>
    <row r="323" ht="75.0" customHeight="1">
      <c r="A323" s="6" t="s">
        <v>1395</v>
      </c>
      <c r="B323" s="6" t="s">
        <v>1396</v>
      </c>
      <c r="C323" s="6" t="s">
        <v>32</v>
      </c>
      <c r="D323" s="7" t="s">
        <v>33</v>
      </c>
      <c r="E323" s="6"/>
      <c r="F323" s="8" t="s">
        <v>1397</v>
      </c>
      <c r="G323" s="9"/>
      <c r="H323" s="9"/>
      <c r="I323" s="9"/>
      <c r="J323" s="10" t="s">
        <v>531</v>
      </c>
      <c r="K323" s="9" t="s">
        <v>1398</v>
      </c>
      <c r="L323" s="8" t="s">
        <v>1364</v>
      </c>
      <c r="M323" s="29" t="s">
        <v>39</v>
      </c>
      <c r="N323" s="9" t="s">
        <v>1365</v>
      </c>
      <c r="O323" s="9" t="s">
        <v>1366</v>
      </c>
      <c r="P323" s="22"/>
      <c r="Q323" s="20"/>
      <c r="R323" s="22"/>
      <c r="S323" s="22"/>
      <c r="T323" s="22"/>
      <c r="U323" s="22"/>
      <c r="V323" s="22"/>
      <c r="W323" s="22"/>
      <c r="X323" s="20"/>
      <c r="Y323" s="10" t="s">
        <v>42</v>
      </c>
      <c r="Z323" s="18" t="s">
        <v>1399</v>
      </c>
      <c r="AA323" s="12" t="str">
        <f t="shared" si="1"/>
        <v>M2-NyO-57b-I-1</v>
      </c>
      <c r="AB323" s="20"/>
      <c r="AC323" s="20"/>
      <c r="AD323" s="10" t="s">
        <v>45</v>
      </c>
      <c r="AE323" s="10"/>
    </row>
    <row r="324" ht="75.0" customHeight="1">
      <c r="A324" s="6" t="s">
        <v>1395</v>
      </c>
      <c r="B324" s="6" t="s">
        <v>1396</v>
      </c>
      <c r="C324" s="6" t="s">
        <v>52</v>
      </c>
      <c r="D324" s="7" t="s">
        <v>33</v>
      </c>
      <c r="E324" s="6"/>
      <c r="F324" s="8" t="s">
        <v>1400</v>
      </c>
      <c r="G324" s="9" t="s">
        <v>1227</v>
      </c>
      <c r="H324" s="9"/>
      <c r="I324" s="9"/>
      <c r="J324" s="6" t="s">
        <v>76</v>
      </c>
      <c r="K324" s="9" t="s">
        <v>1401</v>
      </c>
      <c r="L324" s="8" t="s">
        <v>1402</v>
      </c>
      <c r="M324" s="29" t="s">
        <v>39</v>
      </c>
      <c r="N324" s="9" t="s">
        <v>1365</v>
      </c>
      <c r="O324" s="9" t="s">
        <v>1366</v>
      </c>
      <c r="P324" s="22"/>
      <c r="Q324" s="20"/>
      <c r="R324" s="22"/>
      <c r="S324" s="22"/>
      <c r="T324" s="22"/>
      <c r="U324" s="22"/>
      <c r="V324" s="22"/>
      <c r="W324" s="22"/>
      <c r="X324" s="20"/>
      <c r="Y324" s="10" t="s">
        <v>42</v>
      </c>
      <c r="Z324" s="18" t="s">
        <v>1403</v>
      </c>
      <c r="AA324" s="12" t="str">
        <f t="shared" si="1"/>
        <v>M2-NyO-57b-E-1</v>
      </c>
      <c r="AB324" s="20"/>
      <c r="AC324" s="20"/>
      <c r="AD324" s="10" t="s">
        <v>45</v>
      </c>
      <c r="AE324" s="10"/>
    </row>
    <row r="325" ht="75.0" customHeight="1">
      <c r="A325" s="6" t="s">
        <v>1404</v>
      </c>
      <c r="B325" s="6" t="s">
        <v>1405</v>
      </c>
      <c r="C325" s="6" t="s">
        <v>32</v>
      </c>
      <c r="D325" s="7" t="s">
        <v>33</v>
      </c>
      <c r="E325" s="6"/>
      <c r="F325" s="9" t="s">
        <v>1406</v>
      </c>
      <c r="G325" s="8" t="s">
        <v>1407</v>
      </c>
      <c r="H325" s="9"/>
      <c r="I325" s="9"/>
      <c r="J325" s="6" t="s">
        <v>73</v>
      </c>
      <c r="K325" s="9" t="s">
        <v>1408</v>
      </c>
      <c r="L325" s="8" t="s">
        <v>1409</v>
      </c>
      <c r="M325" s="9" t="s">
        <v>39</v>
      </c>
      <c r="N325" s="9" t="s">
        <v>1410</v>
      </c>
      <c r="O325" s="9" t="s">
        <v>1411</v>
      </c>
      <c r="P325" s="22"/>
      <c r="Q325" s="20"/>
      <c r="R325" s="19"/>
      <c r="S325" s="19"/>
      <c r="T325" s="19"/>
      <c r="U325" s="19"/>
      <c r="V325" s="19"/>
      <c r="W325" s="19"/>
      <c r="X325" s="19"/>
      <c r="Y325" s="10" t="s">
        <v>42</v>
      </c>
      <c r="Z325" s="14" t="s">
        <v>1412</v>
      </c>
      <c r="AA325" s="12" t="str">
        <f t="shared" si="1"/>
        <v>M2-NyO-58a-I-1</v>
      </c>
      <c r="AB325" s="10" t="s">
        <v>44</v>
      </c>
      <c r="AC325" s="20"/>
      <c r="AD325" s="10" t="s">
        <v>45</v>
      </c>
      <c r="AE325" s="10" t="s">
        <v>46</v>
      </c>
    </row>
    <row r="326" ht="75.0" customHeight="1">
      <c r="A326" s="6" t="s">
        <v>1404</v>
      </c>
      <c r="B326" s="6" t="s">
        <v>1405</v>
      </c>
      <c r="C326" s="6" t="s">
        <v>52</v>
      </c>
      <c r="D326" s="7" t="s">
        <v>33</v>
      </c>
      <c r="E326" s="6"/>
      <c r="F326" s="8" t="s">
        <v>1248</v>
      </c>
      <c r="G326" s="8" t="s">
        <v>1407</v>
      </c>
      <c r="H326" s="9"/>
      <c r="I326" s="9"/>
      <c r="J326" s="6" t="s">
        <v>76</v>
      </c>
      <c r="K326" s="9" t="s">
        <v>1413</v>
      </c>
      <c r="L326" s="9" t="s">
        <v>1414</v>
      </c>
      <c r="M326" s="9" t="s">
        <v>39</v>
      </c>
      <c r="N326" s="23" t="s">
        <v>1410</v>
      </c>
      <c r="O326" s="23" t="s">
        <v>1411</v>
      </c>
      <c r="P326" s="22"/>
      <c r="Q326" s="20"/>
      <c r="R326" s="19"/>
      <c r="S326" s="19"/>
      <c r="T326" s="19"/>
      <c r="U326" s="19"/>
      <c r="V326" s="19"/>
      <c r="W326" s="19"/>
      <c r="X326" s="20"/>
      <c r="Y326" s="10" t="s">
        <v>42</v>
      </c>
      <c r="Z326" s="14" t="s">
        <v>1415</v>
      </c>
      <c r="AA326" s="12" t="str">
        <f t="shared" si="1"/>
        <v>M2-NyO-58a-E-1</v>
      </c>
      <c r="AB326" s="10" t="s">
        <v>44</v>
      </c>
      <c r="AC326" s="20"/>
      <c r="AD326" s="10" t="s">
        <v>45</v>
      </c>
      <c r="AE326" s="10" t="s">
        <v>46</v>
      </c>
    </row>
    <row r="327" ht="75.0" customHeight="1">
      <c r="A327" s="6" t="s">
        <v>1416</v>
      </c>
      <c r="B327" s="6" t="s">
        <v>1417</v>
      </c>
      <c r="C327" s="6" t="s">
        <v>32</v>
      </c>
      <c r="D327" s="7" t="s">
        <v>33</v>
      </c>
      <c r="E327" s="6"/>
      <c r="F327" s="9" t="s">
        <v>1418</v>
      </c>
      <c r="G327" s="9" t="s">
        <v>1227</v>
      </c>
      <c r="H327" s="9"/>
      <c r="I327" s="9"/>
      <c r="J327" s="6" t="s">
        <v>66</v>
      </c>
      <c r="K327" s="9" t="s">
        <v>1419</v>
      </c>
      <c r="L327" s="8" t="s">
        <v>1420</v>
      </c>
      <c r="M327" s="9" t="s">
        <v>39</v>
      </c>
      <c r="N327" s="23" t="s">
        <v>1421</v>
      </c>
      <c r="O327" s="23" t="s">
        <v>1422</v>
      </c>
      <c r="P327" s="22"/>
      <c r="Q327" s="20"/>
      <c r="R327" s="22"/>
      <c r="S327" s="22"/>
      <c r="T327" s="22"/>
      <c r="U327" s="22"/>
      <c r="V327" s="22"/>
      <c r="W327" s="22"/>
      <c r="X327" s="20"/>
      <c r="Y327" s="10" t="s">
        <v>42</v>
      </c>
      <c r="Z327" s="18" t="s">
        <v>1423</v>
      </c>
      <c r="AA327" s="12" t="str">
        <f t="shared" si="1"/>
        <v>M2-NyO-59a-I-1</v>
      </c>
      <c r="AB327" s="20"/>
      <c r="AC327" s="20"/>
      <c r="AD327" s="10" t="s">
        <v>45</v>
      </c>
      <c r="AE327" s="10"/>
    </row>
    <row r="328" ht="75.0" customHeight="1">
      <c r="A328" s="6" t="s">
        <v>1416</v>
      </c>
      <c r="B328" s="6" t="s">
        <v>1417</v>
      </c>
      <c r="C328" s="6" t="s">
        <v>52</v>
      </c>
      <c r="D328" s="7" t="s">
        <v>33</v>
      </c>
      <c r="E328" s="6"/>
      <c r="F328" s="8" t="s">
        <v>1248</v>
      </c>
      <c r="G328" s="9" t="s">
        <v>1227</v>
      </c>
      <c r="H328" s="9"/>
      <c r="I328" s="9"/>
      <c r="J328" s="6" t="s">
        <v>76</v>
      </c>
      <c r="K328" s="9" t="s">
        <v>1424</v>
      </c>
      <c r="L328" s="9" t="s">
        <v>1425</v>
      </c>
      <c r="M328" s="29" t="s">
        <v>39</v>
      </c>
      <c r="N328" s="23" t="s">
        <v>1421</v>
      </c>
      <c r="O328" s="23" t="s">
        <v>1422</v>
      </c>
      <c r="P328" s="22"/>
      <c r="Q328" s="20"/>
      <c r="R328" s="22"/>
      <c r="S328" s="22"/>
      <c r="T328" s="22"/>
      <c r="U328" s="22"/>
      <c r="V328" s="22"/>
      <c r="W328" s="22"/>
      <c r="X328" s="20"/>
      <c r="Y328" s="10" t="s">
        <v>42</v>
      </c>
      <c r="Z328" s="18" t="s">
        <v>1426</v>
      </c>
      <c r="AA328" s="12" t="str">
        <f t="shared" si="1"/>
        <v>M2-NyO-59a-E-1</v>
      </c>
      <c r="AB328" s="20"/>
      <c r="AC328" s="20"/>
      <c r="AD328" s="10" t="s">
        <v>45</v>
      </c>
      <c r="AE328" s="10"/>
    </row>
    <row r="329" ht="75.0" customHeight="1">
      <c r="A329" s="6" t="s">
        <v>1427</v>
      </c>
      <c r="B329" s="6" t="s">
        <v>1428</v>
      </c>
      <c r="C329" s="6" t="s">
        <v>32</v>
      </c>
      <c r="D329" s="7" t="s">
        <v>33</v>
      </c>
      <c r="E329" s="6"/>
      <c r="F329" s="8" t="s">
        <v>1429</v>
      </c>
      <c r="G329" s="9"/>
      <c r="H329" s="23"/>
      <c r="I329" s="20" t="s">
        <v>675</v>
      </c>
      <c r="J329" s="10" t="s">
        <v>36</v>
      </c>
      <c r="K329" s="23" t="s">
        <v>1430</v>
      </c>
      <c r="L329" s="8" t="s">
        <v>1431</v>
      </c>
      <c r="M329" s="20" t="s">
        <v>39</v>
      </c>
      <c r="N329" s="8" t="s">
        <v>1432</v>
      </c>
      <c r="O329" s="8" t="s">
        <v>1433</v>
      </c>
      <c r="P329" s="22"/>
      <c r="Q329" s="20"/>
      <c r="R329" s="22"/>
      <c r="S329" s="22"/>
      <c r="T329" s="22"/>
      <c r="U329" s="22"/>
      <c r="V329" s="22"/>
      <c r="W329" s="22"/>
      <c r="X329" s="20"/>
      <c r="Y329" s="10" t="s">
        <v>42</v>
      </c>
      <c r="Z329" s="14" t="s">
        <v>1434</v>
      </c>
      <c r="AA329" s="12" t="str">
        <f t="shared" si="1"/>
        <v>M2-NyO-32a-I-1</v>
      </c>
      <c r="AB329" s="10" t="s">
        <v>44</v>
      </c>
      <c r="AC329" s="20"/>
      <c r="AD329" s="20"/>
      <c r="AE329" s="10" t="s">
        <v>46</v>
      </c>
    </row>
    <row r="330" ht="75.0" customHeight="1">
      <c r="A330" s="6" t="s">
        <v>1427</v>
      </c>
      <c r="B330" s="6" t="s">
        <v>1428</v>
      </c>
      <c r="C330" s="6" t="s">
        <v>52</v>
      </c>
      <c r="D330" s="7" t="s">
        <v>33</v>
      </c>
      <c r="E330" s="6"/>
      <c r="F330" s="9" t="s">
        <v>1435</v>
      </c>
      <c r="G330" s="9" t="s">
        <v>1436</v>
      </c>
      <c r="H330" s="23"/>
      <c r="I330" s="20" t="s">
        <v>675</v>
      </c>
      <c r="J330" s="20" t="s">
        <v>76</v>
      </c>
      <c r="K330" s="23" t="s">
        <v>1437</v>
      </c>
      <c r="L330" s="9" t="s">
        <v>1438</v>
      </c>
      <c r="M330" s="20" t="s">
        <v>39</v>
      </c>
      <c r="N330" s="23" t="s">
        <v>1439</v>
      </c>
      <c r="O330" s="8" t="s">
        <v>1433</v>
      </c>
      <c r="P330" s="22"/>
      <c r="Q330" s="20"/>
      <c r="R330" s="22"/>
      <c r="S330" s="22"/>
      <c r="T330" s="22"/>
      <c r="U330" s="22"/>
      <c r="V330" s="22"/>
      <c r="W330" s="22"/>
      <c r="X330" s="20"/>
      <c r="Y330" s="10" t="s">
        <v>42</v>
      </c>
      <c r="Z330" s="14" t="s">
        <v>1440</v>
      </c>
      <c r="AA330" s="12" t="str">
        <f t="shared" si="1"/>
        <v>M2-NyO-32a-E-1</v>
      </c>
      <c r="AB330" s="10" t="s">
        <v>44</v>
      </c>
      <c r="AC330" s="20"/>
      <c r="AD330" s="20"/>
      <c r="AE330" s="10" t="s">
        <v>46</v>
      </c>
    </row>
    <row r="331" ht="75.0" customHeight="1">
      <c r="A331" s="6" t="s">
        <v>1441</v>
      </c>
      <c r="B331" s="6" t="s">
        <v>1442</v>
      </c>
      <c r="C331" s="6" t="s">
        <v>32</v>
      </c>
      <c r="D331" s="7" t="s">
        <v>33</v>
      </c>
      <c r="E331" s="6"/>
      <c r="F331" s="9" t="s">
        <v>1443</v>
      </c>
      <c r="G331" s="9"/>
      <c r="H331" s="23"/>
      <c r="I331" s="20" t="s">
        <v>675</v>
      </c>
      <c r="J331" s="20" t="s">
        <v>36</v>
      </c>
      <c r="K331" s="23" t="s">
        <v>1444</v>
      </c>
      <c r="L331" s="8" t="s">
        <v>1445</v>
      </c>
      <c r="M331" s="20" t="s">
        <v>39</v>
      </c>
      <c r="N331" s="8" t="s">
        <v>1446</v>
      </c>
      <c r="O331" s="8" t="s">
        <v>1447</v>
      </c>
      <c r="P331" s="22"/>
      <c r="Q331" s="20"/>
      <c r="R331" s="22"/>
      <c r="S331" s="22"/>
      <c r="T331" s="22"/>
      <c r="U331" s="22"/>
      <c r="V331" s="22"/>
      <c r="W331" s="22"/>
      <c r="X331" s="20"/>
      <c r="Y331" s="10" t="s">
        <v>42</v>
      </c>
      <c r="Z331" s="14" t="s">
        <v>1448</v>
      </c>
      <c r="AA331" s="12" t="str">
        <f t="shared" si="1"/>
        <v>M2-NyO-32b-I-1</v>
      </c>
      <c r="AB331" s="10" t="s">
        <v>44</v>
      </c>
      <c r="AC331" s="20"/>
      <c r="AD331" s="49"/>
      <c r="AE331" s="10" t="s">
        <v>46</v>
      </c>
    </row>
    <row r="332" ht="75.0" customHeight="1">
      <c r="A332" s="6" t="s">
        <v>1441</v>
      </c>
      <c r="B332" s="6" t="s">
        <v>1442</v>
      </c>
      <c r="C332" s="6" t="s">
        <v>52</v>
      </c>
      <c r="D332" s="7" t="s">
        <v>33</v>
      </c>
      <c r="E332" s="6"/>
      <c r="F332" s="8" t="s">
        <v>1449</v>
      </c>
      <c r="G332" s="9" t="s">
        <v>1450</v>
      </c>
      <c r="H332" s="23"/>
      <c r="I332" s="20" t="s">
        <v>675</v>
      </c>
      <c r="J332" s="20" t="s">
        <v>76</v>
      </c>
      <c r="K332" s="23" t="s">
        <v>1444</v>
      </c>
      <c r="L332" s="9" t="s">
        <v>1451</v>
      </c>
      <c r="M332" s="20" t="s">
        <v>39</v>
      </c>
      <c r="N332" s="8" t="s">
        <v>1446</v>
      </c>
      <c r="O332" s="8" t="s">
        <v>1452</v>
      </c>
      <c r="P332" s="22"/>
      <c r="Q332" s="20"/>
      <c r="R332" s="22"/>
      <c r="S332" s="22"/>
      <c r="T332" s="22"/>
      <c r="U332" s="22"/>
      <c r="V332" s="22"/>
      <c r="W332" s="22"/>
      <c r="X332" s="20"/>
      <c r="Y332" s="10" t="s">
        <v>42</v>
      </c>
      <c r="Z332" s="14" t="s">
        <v>1453</v>
      </c>
      <c r="AA332" s="12" t="str">
        <f t="shared" si="1"/>
        <v>M2-NyO-32b-E-1</v>
      </c>
      <c r="AB332" s="10" t="s">
        <v>44</v>
      </c>
      <c r="AC332" s="20"/>
      <c r="AD332" s="49"/>
      <c r="AE332" s="10" t="s">
        <v>46</v>
      </c>
    </row>
    <row r="333" ht="75.0" customHeight="1">
      <c r="A333" s="6" t="s">
        <v>1441</v>
      </c>
      <c r="B333" s="6" t="s">
        <v>1442</v>
      </c>
      <c r="C333" s="6" t="s">
        <v>115</v>
      </c>
      <c r="D333" s="7" t="s">
        <v>33</v>
      </c>
      <c r="E333" s="6"/>
      <c r="F333" s="8" t="s">
        <v>1454</v>
      </c>
      <c r="G333" s="8" t="s">
        <v>1455</v>
      </c>
      <c r="H333" s="9"/>
      <c r="I333" s="6" t="s">
        <v>675</v>
      </c>
      <c r="J333" s="6" t="s">
        <v>76</v>
      </c>
      <c r="K333" s="9" t="s">
        <v>1456</v>
      </c>
      <c r="L333" s="8" t="s">
        <v>1457</v>
      </c>
      <c r="M333" s="6" t="s">
        <v>39</v>
      </c>
      <c r="N333" s="8" t="s">
        <v>1446</v>
      </c>
      <c r="O333" s="9" t="s">
        <v>1458</v>
      </c>
      <c r="P333" s="22"/>
      <c r="Q333" s="20"/>
      <c r="R333" s="22"/>
      <c r="S333" s="22"/>
      <c r="T333" s="22"/>
      <c r="U333" s="22"/>
      <c r="V333" s="22"/>
      <c r="W333" s="22"/>
      <c r="X333" s="20"/>
      <c r="Y333" s="10" t="s">
        <v>42</v>
      </c>
      <c r="Z333" s="14" t="s">
        <v>1459</v>
      </c>
      <c r="AA333" s="12" t="str">
        <f t="shared" si="1"/>
        <v>M2-NyO-32b-A-1</v>
      </c>
      <c r="AB333" s="10" t="s">
        <v>44</v>
      </c>
      <c r="AC333" s="20"/>
      <c r="AD333" s="49"/>
      <c r="AE333" s="10" t="s">
        <v>46</v>
      </c>
    </row>
    <row r="334" ht="75.0" customHeight="1">
      <c r="A334" s="6" t="s">
        <v>1441</v>
      </c>
      <c r="B334" s="6" t="s">
        <v>1442</v>
      </c>
      <c r="C334" s="6" t="s">
        <v>115</v>
      </c>
      <c r="D334" s="7" t="s">
        <v>33</v>
      </c>
      <c r="E334" s="6"/>
      <c r="F334" s="8" t="s">
        <v>1460</v>
      </c>
      <c r="G334" s="8" t="s">
        <v>1461</v>
      </c>
      <c r="H334" s="9"/>
      <c r="I334" s="6" t="s">
        <v>675</v>
      </c>
      <c r="J334" s="6" t="s">
        <v>76</v>
      </c>
      <c r="K334" s="9" t="s">
        <v>1462</v>
      </c>
      <c r="L334" s="9" t="s">
        <v>1463</v>
      </c>
      <c r="M334" s="6" t="s">
        <v>39</v>
      </c>
      <c r="N334" s="8" t="s">
        <v>1446</v>
      </c>
      <c r="O334" s="9" t="s">
        <v>1464</v>
      </c>
      <c r="P334" s="50"/>
      <c r="Q334" s="20"/>
      <c r="R334" s="22"/>
      <c r="S334" s="22"/>
      <c r="T334" s="22"/>
      <c r="U334" s="22"/>
      <c r="V334" s="22"/>
      <c r="W334" s="22"/>
      <c r="X334" s="20"/>
      <c r="Y334" s="10" t="s">
        <v>42</v>
      </c>
      <c r="Z334" s="14" t="s">
        <v>1465</v>
      </c>
      <c r="AA334" s="12" t="str">
        <f t="shared" si="1"/>
        <v>M2-NyO-32b-A-2</v>
      </c>
      <c r="AB334" s="10" t="s">
        <v>44</v>
      </c>
      <c r="AC334" s="20"/>
      <c r="AD334" s="49"/>
      <c r="AE334" s="10" t="s">
        <v>46</v>
      </c>
    </row>
    <row r="335" ht="75.0" customHeight="1">
      <c r="A335" s="6" t="s">
        <v>1441</v>
      </c>
      <c r="B335" s="6" t="s">
        <v>1442</v>
      </c>
      <c r="C335" s="6" t="s">
        <v>115</v>
      </c>
      <c r="D335" s="7" t="s">
        <v>33</v>
      </c>
      <c r="E335" s="6"/>
      <c r="F335" s="8" t="s">
        <v>1466</v>
      </c>
      <c r="G335" s="8" t="s">
        <v>1467</v>
      </c>
      <c r="H335" s="9"/>
      <c r="I335" s="6" t="s">
        <v>675</v>
      </c>
      <c r="J335" s="6" t="s">
        <v>76</v>
      </c>
      <c r="K335" s="9" t="s">
        <v>1468</v>
      </c>
      <c r="L335" s="9" t="s">
        <v>1463</v>
      </c>
      <c r="M335" s="6" t="s">
        <v>39</v>
      </c>
      <c r="N335" s="8" t="s">
        <v>1446</v>
      </c>
      <c r="O335" s="23" t="s">
        <v>1469</v>
      </c>
      <c r="P335" s="22"/>
      <c r="Q335" s="20"/>
      <c r="R335" s="19"/>
      <c r="S335" s="19"/>
      <c r="T335" s="22"/>
      <c r="U335" s="19"/>
      <c r="V335" s="19"/>
      <c r="W335" s="22"/>
      <c r="X335" s="20"/>
      <c r="Y335" s="10" t="s">
        <v>42</v>
      </c>
      <c r="Z335" s="14" t="s">
        <v>1470</v>
      </c>
      <c r="AA335" s="12" t="str">
        <f t="shared" si="1"/>
        <v>M2-NyO-32b-A-3</v>
      </c>
      <c r="AB335" s="10" t="s">
        <v>44</v>
      </c>
      <c r="AC335" s="20"/>
      <c r="AD335" s="49"/>
      <c r="AE335" s="10" t="s">
        <v>46</v>
      </c>
    </row>
    <row r="336" ht="75.0" customHeight="1">
      <c r="A336" s="6" t="s">
        <v>1471</v>
      </c>
      <c r="B336" s="6" t="s">
        <v>1472</v>
      </c>
      <c r="C336" s="6" t="s">
        <v>32</v>
      </c>
      <c r="D336" s="7" t="s">
        <v>33</v>
      </c>
      <c r="E336" s="6"/>
      <c r="F336" s="28" t="s">
        <v>1473</v>
      </c>
      <c r="G336" s="9"/>
      <c r="H336" s="9"/>
      <c r="I336" s="29" t="s">
        <v>675</v>
      </c>
      <c r="J336" s="6" t="s">
        <v>36</v>
      </c>
      <c r="K336" s="9" t="s">
        <v>1474</v>
      </c>
      <c r="L336" s="9" t="s">
        <v>1475</v>
      </c>
      <c r="M336" s="6" t="s">
        <v>39</v>
      </c>
      <c r="N336" s="35" t="s">
        <v>1476</v>
      </c>
      <c r="O336" s="30" t="s">
        <v>1477</v>
      </c>
      <c r="P336" s="23"/>
      <c r="Q336" s="20"/>
      <c r="R336" s="19"/>
      <c r="S336" s="19"/>
      <c r="T336" s="19"/>
      <c r="U336" s="22"/>
      <c r="V336" s="19"/>
      <c r="W336" s="19"/>
      <c r="X336" s="8"/>
      <c r="Y336" s="10" t="s">
        <v>42</v>
      </c>
      <c r="Z336" s="14" t="s">
        <v>1478</v>
      </c>
      <c r="AA336" s="12" t="str">
        <f t="shared" si="1"/>
        <v>M2-NyO-32c-I-1</v>
      </c>
      <c r="AB336" s="10" t="s">
        <v>44</v>
      </c>
      <c r="AC336" s="20"/>
      <c r="AD336" s="49"/>
      <c r="AE336" s="10" t="s">
        <v>46</v>
      </c>
    </row>
    <row r="337" ht="75.0" customHeight="1">
      <c r="A337" s="6" t="s">
        <v>1471</v>
      </c>
      <c r="B337" s="6" t="s">
        <v>1472</v>
      </c>
      <c r="C337" s="6" t="s">
        <v>52</v>
      </c>
      <c r="D337" s="7" t="s">
        <v>33</v>
      </c>
      <c r="E337" s="6"/>
      <c r="F337" s="28" t="s">
        <v>1479</v>
      </c>
      <c r="G337" s="9" t="s">
        <v>1480</v>
      </c>
      <c r="H337" s="9"/>
      <c r="I337" s="6" t="s">
        <v>675</v>
      </c>
      <c r="J337" s="6" t="s">
        <v>76</v>
      </c>
      <c r="K337" s="9" t="s">
        <v>1481</v>
      </c>
      <c r="L337" s="9" t="s">
        <v>816</v>
      </c>
      <c r="M337" s="6" t="s">
        <v>39</v>
      </c>
      <c r="N337" s="35" t="s">
        <v>1476</v>
      </c>
      <c r="O337" s="30" t="s">
        <v>1477</v>
      </c>
      <c r="P337" s="23"/>
      <c r="Q337" s="20"/>
      <c r="R337" s="19"/>
      <c r="S337" s="19"/>
      <c r="T337" s="19"/>
      <c r="U337" s="22"/>
      <c r="V337" s="19"/>
      <c r="W337" s="19"/>
      <c r="X337" s="20"/>
      <c r="Y337" s="10" t="s">
        <v>42</v>
      </c>
      <c r="Z337" s="14" t="s">
        <v>1482</v>
      </c>
      <c r="AA337" s="12" t="str">
        <f t="shared" si="1"/>
        <v>M2-NyO-32c-E-1</v>
      </c>
      <c r="AB337" s="10" t="s">
        <v>44</v>
      </c>
      <c r="AC337" s="20"/>
      <c r="AD337" s="20"/>
      <c r="AE337" s="10" t="s">
        <v>46</v>
      </c>
    </row>
    <row r="338" ht="75.0" customHeight="1">
      <c r="A338" s="6" t="s">
        <v>1471</v>
      </c>
      <c r="B338" s="6" t="s">
        <v>1472</v>
      </c>
      <c r="C338" s="6" t="s">
        <v>115</v>
      </c>
      <c r="D338" s="7" t="s">
        <v>33</v>
      </c>
      <c r="E338" s="6"/>
      <c r="F338" s="8" t="s">
        <v>1483</v>
      </c>
      <c r="G338" s="9" t="s">
        <v>1484</v>
      </c>
      <c r="H338" s="9"/>
      <c r="I338" s="6" t="s">
        <v>675</v>
      </c>
      <c r="J338" s="6" t="s">
        <v>76</v>
      </c>
      <c r="K338" s="9" t="s">
        <v>1485</v>
      </c>
      <c r="L338" s="9" t="s">
        <v>816</v>
      </c>
      <c r="M338" s="6" t="s">
        <v>39</v>
      </c>
      <c r="N338" s="35" t="s">
        <v>1476</v>
      </c>
      <c r="O338" s="30" t="s">
        <v>1486</v>
      </c>
      <c r="P338" s="23"/>
      <c r="Q338" s="20"/>
      <c r="R338" s="19"/>
      <c r="S338" s="19"/>
      <c r="T338" s="19"/>
      <c r="U338" s="19"/>
      <c r="V338" s="19"/>
      <c r="W338" s="19"/>
      <c r="X338" s="8"/>
      <c r="Y338" s="10" t="s">
        <v>42</v>
      </c>
      <c r="Z338" s="14" t="s">
        <v>1487</v>
      </c>
      <c r="AA338" s="12" t="str">
        <f t="shared" si="1"/>
        <v>M2-NyO-32c-A-1</v>
      </c>
      <c r="AB338" s="10" t="s">
        <v>44</v>
      </c>
      <c r="AC338" s="20"/>
      <c r="AD338" s="20"/>
      <c r="AE338" s="10" t="s">
        <v>46</v>
      </c>
    </row>
    <row r="339" ht="75.0" customHeight="1">
      <c r="A339" s="6" t="s">
        <v>1471</v>
      </c>
      <c r="B339" s="6" t="s">
        <v>1472</v>
      </c>
      <c r="C339" s="6" t="s">
        <v>115</v>
      </c>
      <c r="D339" s="7" t="s">
        <v>33</v>
      </c>
      <c r="E339" s="6"/>
      <c r="F339" s="9" t="s">
        <v>1488</v>
      </c>
      <c r="G339" s="8" t="s">
        <v>1489</v>
      </c>
      <c r="H339" s="9"/>
      <c r="I339" s="6" t="s">
        <v>675</v>
      </c>
      <c r="J339" s="6" t="s">
        <v>76</v>
      </c>
      <c r="K339" s="9" t="s">
        <v>1490</v>
      </c>
      <c r="L339" s="9" t="s">
        <v>816</v>
      </c>
      <c r="M339" s="6" t="s">
        <v>39</v>
      </c>
      <c r="N339" s="35" t="s">
        <v>1476</v>
      </c>
      <c r="O339" s="30" t="s">
        <v>1491</v>
      </c>
      <c r="P339" s="23"/>
      <c r="Q339" s="20"/>
      <c r="R339" s="19"/>
      <c r="S339" s="19"/>
      <c r="T339" s="19"/>
      <c r="U339" s="19"/>
      <c r="V339" s="19"/>
      <c r="W339" s="22"/>
      <c r="X339" s="20"/>
      <c r="Y339" s="10" t="s">
        <v>42</v>
      </c>
      <c r="Z339" s="14" t="s">
        <v>1492</v>
      </c>
      <c r="AA339" s="12" t="str">
        <f t="shared" si="1"/>
        <v>M2-NyO-32c-A-2</v>
      </c>
      <c r="AB339" s="10" t="s">
        <v>44</v>
      </c>
      <c r="AC339" s="20"/>
      <c r="AD339" s="20"/>
      <c r="AE339" s="10" t="s">
        <v>46</v>
      </c>
    </row>
    <row r="340" ht="75.0" customHeight="1">
      <c r="A340" s="6" t="s">
        <v>1471</v>
      </c>
      <c r="B340" s="6" t="s">
        <v>1472</v>
      </c>
      <c r="C340" s="6" t="s">
        <v>115</v>
      </c>
      <c r="D340" s="7" t="s">
        <v>33</v>
      </c>
      <c r="E340" s="6"/>
      <c r="F340" s="8" t="s">
        <v>1493</v>
      </c>
      <c r="G340" s="8" t="s">
        <v>1494</v>
      </c>
      <c r="H340" s="9"/>
      <c r="I340" s="6" t="s">
        <v>675</v>
      </c>
      <c r="J340" s="6" t="s">
        <v>76</v>
      </c>
      <c r="K340" s="9" t="s">
        <v>1495</v>
      </c>
      <c r="L340" s="9" t="s">
        <v>816</v>
      </c>
      <c r="M340" s="6" t="s">
        <v>39</v>
      </c>
      <c r="N340" s="35" t="s">
        <v>1476</v>
      </c>
      <c r="O340" s="30" t="s">
        <v>1496</v>
      </c>
      <c r="P340" s="22"/>
      <c r="Q340" s="10"/>
      <c r="R340" s="19"/>
      <c r="S340" s="19"/>
      <c r="T340" s="19"/>
      <c r="U340" s="19"/>
      <c r="V340" s="19"/>
      <c r="W340" s="22"/>
      <c r="X340" s="23"/>
      <c r="Y340" s="10" t="s">
        <v>42</v>
      </c>
      <c r="Z340" s="14" t="s">
        <v>1497</v>
      </c>
      <c r="AA340" s="12" t="str">
        <f t="shared" si="1"/>
        <v>M2-NyO-32c-A-3</v>
      </c>
      <c r="AB340" s="10" t="s">
        <v>44</v>
      </c>
      <c r="AC340" s="20"/>
      <c r="AD340" s="20"/>
      <c r="AE340" s="10" t="s">
        <v>46</v>
      </c>
    </row>
    <row r="341" ht="75.0" customHeight="1">
      <c r="A341" s="10" t="s">
        <v>1498</v>
      </c>
      <c r="B341" s="10" t="s">
        <v>1499</v>
      </c>
      <c r="C341" s="10" t="s">
        <v>32</v>
      </c>
      <c r="D341" s="7" t="s">
        <v>33</v>
      </c>
      <c r="E341" s="6"/>
      <c r="F341" s="8" t="s">
        <v>1500</v>
      </c>
      <c r="G341" s="8" t="s">
        <v>1501</v>
      </c>
      <c r="H341" s="19"/>
      <c r="I341" s="10" t="s">
        <v>675</v>
      </c>
      <c r="J341" s="10" t="s">
        <v>66</v>
      </c>
      <c r="K341" s="8" t="s">
        <v>1502</v>
      </c>
      <c r="L341" s="8" t="s">
        <v>1503</v>
      </c>
      <c r="M341" s="10" t="s">
        <v>39</v>
      </c>
      <c r="N341" s="19" t="s">
        <v>1504</v>
      </c>
      <c r="O341" s="19" t="s">
        <v>1505</v>
      </c>
      <c r="P341" s="22"/>
      <c r="Q341" s="10"/>
      <c r="R341" s="19"/>
      <c r="S341" s="19"/>
      <c r="T341" s="19"/>
      <c r="U341" s="19"/>
      <c r="V341" s="19"/>
      <c r="W341" s="22"/>
      <c r="X341" s="23"/>
      <c r="Y341" s="10" t="s">
        <v>42</v>
      </c>
      <c r="Z341" s="14" t="s">
        <v>1506</v>
      </c>
      <c r="AA341" s="12" t="str">
        <f t="shared" si="1"/>
        <v>M2-NyO-68a-I-1</v>
      </c>
      <c r="AB341" s="10" t="s">
        <v>44</v>
      </c>
      <c r="AC341" s="20"/>
      <c r="AD341" s="20"/>
      <c r="AE341" s="10" t="s">
        <v>46</v>
      </c>
    </row>
    <row r="342" ht="75.0" customHeight="1">
      <c r="A342" s="10" t="s">
        <v>1498</v>
      </c>
      <c r="B342" s="10" t="s">
        <v>1499</v>
      </c>
      <c r="C342" s="10" t="s">
        <v>52</v>
      </c>
      <c r="D342" s="7" t="s">
        <v>33</v>
      </c>
      <c r="E342" s="6"/>
      <c r="F342" s="8" t="s">
        <v>1507</v>
      </c>
      <c r="G342" s="8" t="s">
        <v>1501</v>
      </c>
      <c r="H342" s="19"/>
      <c r="I342" s="10" t="s">
        <v>675</v>
      </c>
      <c r="J342" s="10" t="s">
        <v>76</v>
      </c>
      <c r="K342" s="8" t="s">
        <v>1508</v>
      </c>
      <c r="L342" s="8" t="s">
        <v>1509</v>
      </c>
      <c r="M342" s="10" t="s">
        <v>39</v>
      </c>
      <c r="N342" s="19" t="s">
        <v>1504</v>
      </c>
      <c r="O342" s="19" t="s">
        <v>1505</v>
      </c>
      <c r="P342" s="22"/>
      <c r="Q342" s="10"/>
      <c r="R342" s="19"/>
      <c r="S342" s="19"/>
      <c r="T342" s="19"/>
      <c r="U342" s="19"/>
      <c r="V342" s="19"/>
      <c r="W342" s="22"/>
      <c r="X342" s="23"/>
      <c r="Y342" s="10" t="s">
        <v>42</v>
      </c>
      <c r="Z342" s="14" t="s">
        <v>1510</v>
      </c>
      <c r="AA342" s="12" t="str">
        <f t="shared" si="1"/>
        <v>M2-NyO-68a-E-1</v>
      </c>
      <c r="AB342" s="10" t="s">
        <v>44</v>
      </c>
      <c r="AC342" s="20"/>
      <c r="AD342" s="20"/>
      <c r="AE342" s="10" t="s">
        <v>46</v>
      </c>
    </row>
    <row r="343" ht="75.0" customHeight="1">
      <c r="A343" s="10" t="s">
        <v>1511</v>
      </c>
      <c r="B343" s="10" t="s">
        <v>1512</v>
      </c>
      <c r="C343" s="10" t="s">
        <v>32</v>
      </c>
      <c r="D343" s="7" t="s">
        <v>33</v>
      </c>
      <c r="E343" s="6"/>
      <c r="F343" s="8" t="s">
        <v>1513</v>
      </c>
      <c r="G343" s="8" t="s">
        <v>1514</v>
      </c>
      <c r="H343" s="19"/>
      <c r="I343" s="10" t="s">
        <v>675</v>
      </c>
      <c r="J343" s="10" t="s">
        <v>73</v>
      </c>
      <c r="K343" s="8" t="s">
        <v>1515</v>
      </c>
      <c r="L343" s="8" t="s">
        <v>1516</v>
      </c>
      <c r="M343" s="10" t="s">
        <v>1159</v>
      </c>
      <c r="N343" s="19" t="s">
        <v>1517</v>
      </c>
      <c r="O343" s="19" t="s">
        <v>1518</v>
      </c>
      <c r="P343" s="22"/>
      <c r="Q343" s="10"/>
      <c r="R343" s="19"/>
      <c r="S343" s="19" t="s">
        <v>1519</v>
      </c>
      <c r="T343" s="19"/>
      <c r="U343" s="19"/>
      <c r="V343" s="19"/>
      <c r="W343" s="22"/>
      <c r="X343" s="23"/>
      <c r="Y343" s="10" t="s">
        <v>42</v>
      </c>
      <c r="Z343" s="14" t="s">
        <v>1520</v>
      </c>
      <c r="AA343" s="12" t="str">
        <f t="shared" si="1"/>
        <v>M2-NyO-68b-I-1</v>
      </c>
      <c r="AB343" s="10" t="s">
        <v>44</v>
      </c>
      <c r="AC343" s="20"/>
      <c r="AD343" s="20"/>
      <c r="AE343" s="10" t="s">
        <v>46</v>
      </c>
    </row>
    <row r="344" ht="75.0" customHeight="1">
      <c r="A344" s="10" t="s">
        <v>1511</v>
      </c>
      <c r="B344" s="10" t="s">
        <v>1512</v>
      </c>
      <c r="C344" s="10" t="s">
        <v>52</v>
      </c>
      <c r="D344" s="7" t="s">
        <v>33</v>
      </c>
      <c r="E344" s="6"/>
      <c r="F344" s="8" t="s">
        <v>1507</v>
      </c>
      <c r="G344" s="8" t="s">
        <v>1514</v>
      </c>
      <c r="H344" s="19"/>
      <c r="I344" s="10" t="s">
        <v>675</v>
      </c>
      <c r="J344" s="10" t="s">
        <v>76</v>
      </c>
      <c r="K344" s="8" t="s">
        <v>1515</v>
      </c>
      <c r="L344" s="8" t="s">
        <v>1521</v>
      </c>
      <c r="M344" s="10" t="s">
        <v>1159</v>
      </c>
      <c r="N344" s="19" t="s">
        <v>1517</v>
      </c>
      <c r="O344" s="19" t="s">
        <v>1518</v>
      </c>
      <c r="P344" s="22"/>
      <c r="Q344" s="10"/>
      <c r="R344" s="19"/>
      <c r="S344" s="19" t="s">
        <v>1519</v>
      </c>
      <c r="T344" s="19"/>
      <c r="U344" s="19"/>
      <c r="V344" s="19"/>
      <c r="W344" s="22"/>
      <c r="X344" s="23"/>
      <c r="Y344" s="10" t="s">
        <v>42</v>
      </c>
      <c r="Z344" s="14" t="s">
        <v>1522</v>
      </c>
      <c r="AA344" s="12" t="str">
        <f t="shared" si="1"/>
        <v>M2-NyO-68b-E-1</v>
      </c>
      <c r="AB344" s="10" t="s">
        <v>44</v>
      </c>
      <c r="AC344" s="20"/>
      <c r="AD344" s="20"/>
      <c r="AE344" s="10" t="s">
        <v>46</v>
      </c>
    </row>
    <row r="345" ht="75.0" customHeight="1">
      <c r="A345" s="6" t="s">
        <v>1523</v>
      </c>
      <c r="B345" s="6" t="s">
        <v>1524</v>
      </c>
      <c r="C345" s="6" t="s">
        <v>32</v>
      </c>
      <c r="D345" s="7" t="s">
        <v>33</v>
      </c>
      <c r="E345" s="6"/>
      <c r="F345" s="9" t="s">
        <v>1525</v>
      </c>
      <c r="G345" s="9"/>
      <c r="H345" s="9"/>
      <c r="I345" s="6" t="s">
        <v>675</v>
      </c>
      <c r="J345" s="6" t="s">
        <v>36</v>
      </c>
      <c r="K345" s="9" t="s">
        <v>1526</v>
      </c>
      <c r="L345" s="9" t="s">
        <v>1527</v>
      </c>
      <c r="M345" s="6" t="s">
        <v>39</v>
      </c>
      <c r="N345" s="8" t="s">
        <v>1528</v>
      </c>
      <c r="O345" s="8" t="s">
        <v>1529</v>
      </c>
      <c r="P345" s="22"/>
      <c r="Q345" s="10"/>
      <c r="R345" s="19"/>
      <c r="S345" s="19"/>
      <c r="T345" s="19"/>
      <c r="U345" s="19"/>
      <c r="V345" s="19"/>
      <c r="W345" s="19"/>
      <c r="X345" s="19"/>
      <c r="Y345" s="10" t="s">
        <v>42</v>
      </c>
      <c r="Z345" s="51" t="s">
        <v>1530</v>
      </c>
      <c r="AA345" s="12" t="str">
        <f t="shared" si="1"/>
        <v>M2-NyO-33a-I-1</v>
      </c>
      <c r="AB345" s="20"/>
      <c r="AC345" s="10" t="s">
        <v>555</v>
      </c>
      <c r="AD345" s="10" t="s">
        <v>45</v>
      </c>
      <c r="AE345" s="10" t="s">
        <v>46</v>
      </c>
    </row>
    <row r="346" ht="75.0" customHeight="1">
      <c r="A346" s="6" t="s">
        <v>1523</v>
      </c>
      <c r="B346" s="6" t="s">
        <v>1524</v>
      </c>
      <c r="C346" s="6" t="s">
        <v>32</v>
      </c>
      <c r="D346" s="7" t="s">
        <v>33</v>
      </c>
      <c r="E346" s="6"/>
      <c r="F346" s="23" t="s">
        <v>1531</v>
      </c>
      <c r="G346" s="23"/>
      <c r="H346" s="9"/>
      <c r="I346" s="20" t="s">
        <v>675</v>
      </c>
      <c r="J346" s="20" t="s">
        <v>36</v>
      </c>
      <c r="K346" s="23" t="s">
        <v>1526</v>
      </c>
      <c r="L346" s="23" t="s">
        <v>1527</v>
      </c>
      <c r="M346" s="20" t="s">
        <v>39</v>
      </c>
      <c r="N346" s="8" t="s">
        <v>1528</v>
      </c>
      <c r="O346" s="8" t="s">
        <v>1529</v>
      </c>
      <c r="P346" s="22"/>
      <c r="Q346" s="20"/>
      <c r="R346" s="22"/>
      <c r="S346" s="22"/>
      <c r="T346" s="22"/>
      <c r="U346" s="22"/>
      <c r="V346" s="22"/>
      <c r="W346" s="22"/>
      <c r="X346" s="20"/>
      <c r="Y346" s="10" t="s">
        <v>42</v>
      </c>
      <c r="Z346" s="51" t="s">
        <v>1532</v>
      </c>
      <c r="AA346" s="12" t="str">
        <f t="shared" si="1"/>
        <v>M2-NyO-33a-I-2</v>
      </c>
      <c r="AB346" s="20"/>
      <c r="AC346" s="10" t="s">
        <v>555</v>
      </c>
      <c r="AD346" s="10" t="s">
        <v>45</v>
      </c>
      <c r="AE346" s="10" t="s">
        <v>46</v>
      </c>
    </row>
    <row r="347" ht="75.0" customHeight="1">
      <c r="A347" s="6" t="s">
        <v>1523</v>
      </c>
      <c r="B347" s="6" t="s">
        <v>1524</v>
      </c>
      <c r="C347" s="6" t="s">
        <v>32</v>
      </c>
      <c r="D347" s="7" t="s">
        <v>33</v>
      </c>
      <c r="E347" s="6"/>
      <c r="F347" s="23" t="s">
        <v>1533</v>
      </c>
      <c r="G347" s="23"/>
      <c r="H347" s="23"/>
      <c r="I347" s="20" t="s">
        <v>675</v>
      </c>
      <c r="J347" s="20" t="s">
        <v>36</v>
      </c>
      <c r="K347" s="23" t="s">
        <v>1526</v>
      </c>
      <c r="L347" s="23" t="s">
        <v>1527</v>
      </c>
      <c r="M347" s="20" t="s">
        <v>39</v>
      </c>
      <c r="N347" s="8" t="s">
        <v>1528</v>
      </c>
      <c r="O347" s="8" t="s">
        <v>1529</v>
      </c>
      <c r="P347" s="22"/>
      <c r="Q347" s="20"/>
      <c r="R347" s="22"/>
      <c r="S347" s="22"/>
      <c r="T347" s="22"/>
      <c r="U347" s="22"/>
      <c r="V347" s="22"/>
      <c r="W347" s="22"/>
      <c r="X347" s="20"/>
      <c r="Y347" s="10" t="s">
        <v>42</v>
      </c>
      <c r="Z347" s="51" t="s">
        <v>1534</v>
      </c>
      <c r="AA347" s="12" t="str">
        <f t="shared" si="1"/>
        <v>M2-NyO-33a-I-3</v>
      </c>
      <c r="AB347" s="20"/>
      <c r="AC347" s="10" t="s">
        <v>555</v>
      </c>
      <c r="AD347" s="10" t="s">
        <v>45</v>
      </c>
      <c r="AE347" s="10" t="s">
        <v>46</v>
      </c>
    </row>
    <row r="348" ht="75.0" customHeight="1">
      <c r="A348" s="6" t="s">
        <v>1523</v>
      </c>
      <c r="B348" s="6" t="s">
        <v>1524</v>
      </c>
      <c r="C348" s="6" t="s">
        <v>52</v>
      </c>
      <c r="D348" s="7" t="s">
        <v>33</v>
      </c>
      <c r="E348" s="6"/>
      <c r="F348" s="23" t="s">
        <v>1535</v>
      </c>
      <c r="G348" s="23" t="s">
        <v>1536</v>
      </c>
      <c r="H348" s="23"/>
      <c r="I348" s="20" t="s">
        <v>675</v>
      </c>
      <c r="J348" s="20" t="s">
        <v>76</v>
      </c>
      <c r="K348" s="23" t="s">
        <v>1537</v>
      </c>
      <c r="L348" s="23" t="s">
        <v>816</v>
      </c>
      <c r="M348" s="20" t="s">
        <v>39</v>
      </c>
      <c r="N348" s="8" t="s">
        <v>1528</v>
      </c>
      <c r="O348" s="8" t="s">
        <v>1012</v>
      </c>
      <c r="P348" s="22"/>
      <c r="Q348" s="20"/>
      <c r="R348" s="22"/>
      <c r="S348" s="22"/>
      <c r="T348" s="22"/>
      <c r="U348" s="22"/>
      <c r="V348" s="22"/>
      <c r="W348" s="22"/>
      <c r="X348" s="20"/>
      <c r="Y348" s="10" t="s">
        <v>42</v>
      </c>
      <c r="Z348" s="51" t="s">
        <v>1538</v>
      </c>
      <c r="AA348" s="12" t="str">
        <f t="shared" si="1"/>
        <v>M2-NyO-33a-E-1</v>
      </c>
      <c r="AB348" s="20"/>
      <c r="AC348" s="10" t="s">
        <v>555</v>
      </c>
      <c r="AD348" s="10" t="s">
        <v>45</v>
      </c>
      <c r="AE348" s="10" t="s">
        <v>46</v>
      </c>
    </row>
    <row r="349" ht="75.0" customHeight="1">
      <c r="A349" s="6" t="s">
        <v>1523</v>
      </c>
      <c r="B349" s="6" t="s">
        <v>1524</v>
      </c>
      <c r="C349" s="6" t="s">
        <v>52</v>
      </c>
      <c r="D349" s="7" t="s">
        <v>33</v>
      </c>
      <c r="E349" s="6"/>
      <c r="F349" s="23" t="s">
        <v>1539</v>
      </c>
      <c r="G349" s="23" t="s">
        <v>1540</v>
      </c>
      <c r="H349" s="23"/>
      <c r="I349" s="20" t="s">
        <v>675</v>
      </c>
      <c r="J349" s="20" t="s">
        <v>76</v>
      </c>
      <c r="K349" s="8" t="s">
        <v>1541</v>
      </c>
      <c r="L349" s="23" t="s">
        <v>816</v>
      </c>
      <c r="M349" s="20" t="s">
        <v>39</v>
      </c>
      <c r="N349" s="8" t="s">
        <v>1528</v>
      </c>
      <c r="O349" s="8" t="s">
        <v>1012</v>
      </c>
      <c r="P349" s="22"/>
      <c r="Q349" s="20"/>
      <c r="R349" s="22"/>
      <c r="S349" s="22"/>
      <c r="T349" s="22"/>
      <c r="U349" s="22"/>
      <c r="V349" s="22"/>
      <c r="W349" s="22"/>
      <c r="X349" s="20"/>
      <c r="Y349" s="10" t="s">
        <v>42</v>
      </c>
      <c r="Z349" s="51" t="s">
        <v>1542</v>
      </c>
      <c r="AA349" s="12" t="str">
        <f t="shared" si="1"/>
        <v>M2-NyO-33a-E-2</v>
      </c>
      <c r="AB349" s="20"/>
      <c r="AC349" s="10" t="s">
        <v>555</v>
      </c>
      <c r="AD349" s="10" t="s">
        <v>45</v>
      </c>
      <c r="AE349" s="10" t="s">
        <v>46</v>
      </c>
    </row>
    <row r="350" ht="75.0" customHeight="1">
      <c r="A350" s="6" t="s">
        <v>1523</v>
      </c>
      <c r="B350" s="6" t="s">
        <v>1524</v>
      </c>
      <c r="C350" s="6" t="s">
        <v>52</v>
      </c>
      <c r="D350" s="7" t="s">
        <v>33</v>
      </c>
      <c r="E350" s="6"/>
      <c r="F350" s="23" t="s">
        <v>1543</v>
      </c>
      <c r="G350" s="23" t="s">
        <v>1544</v>
      </c>
      <c r="H350" s="23"/>
      <c r="I350" s="20" t="s">
        <v>675</v>
      </c>
      <c r="J350" s="20" t="s">
        <v>76</v>
      </c>
      <c r="K350" s="23" t="s">
        <v>1545</v>
      </c>
      <c r="L350" s="23" t="s">
        <v>816</v>
      </c>
      <c r="M350" s="20" t="s">
        <v>39</v>
      </c>
      <c r="N350" s="8" t="s">
        <v>1528</v>
      </c>
      <c r="O350" s="8" t="s">
        <v>1012</v>
      </c>
      <c r="P350" s="22"/>
      <c r="Q350" s="20"/>
      <c r="R350" s="22"/>
      <c r="S350" s="22"/>
      <c r="T350" s="22"/>
      <c r="U350" s="22"/>
      <c r="V350" s="22"/>
      <c r="W350" s="22"/>
      <c r="X350" s="20"/>
      <c r="Y350" s="10" t="s">
        <v>42</v>
      </c>
      <c r="Z350" s="51" t="s">
        <v>1546</v>
      </c>
      <c r="AA350" s="12" t="str">
        <f t="shared" si="1"/>
        <v>M2-NyO-33a-E-3</v>
      </c>
      <c r="AB350" s="20"/>
      <c r="AC350" s="10" t="s">
        <v>555</v>
      </c>
      <c r="AD350" s="10" t="s">
        <v>45</v>
      </c>
      <c r="AE350" s="10" t="s">
        <v>46</v>
      </c>
    </row>
    <row r="351" ht="75.0" customHeight="1">
      <c r="A351" s="6" t="s">
        <v>1547</v>
      </c>
      <c r="B351" s="6" t="s">
        <v>1548</v>
      </c>
      <c r="C351" s="6" t="s">
        <v>32</v>
      </c>
      <c r="D351" s="7" t="s">
        <v>33</v>
      </c>
      <c r="E351" s="6"/>
      <c r="F351" s="23" t="s">
        <v>1549</v>
      </c>
      <c r="G351" s="23"/>
      <c r="H351" s="23"/>
      <c r="I351" s="20" t="s">
        <v>675</v>
      </c>
      <c r="J351" s="20" t="s">
        <v>36</v>
      </c>
      <c r="K351" s="23" t="s">
        <v>1550</v>
      </c>
      <c r="L351" s="23" t="s">
        <v>1551</v>
      </c>
      <c r="M351" s="20" t="s">
        <v>39</v>
      </c>
      <c r="N351" s="23" t="s">
        <v>1552</v>
      </c>
      <c r="O351" s="8" t="s">
        <v>1553</v>
      </c>
      <c r="P351" s="22"/>
      <c r="Q351" s="20"/>
      <c r="R351" s="22"/>
      <c r="S351" s="22"/>
      <c r="T351" s="22"/>
      <c r="U351" s="22"/>
      <c r="V351" s="22"/>
      <c r="W351" s="22"/>
      <c r="X351" s="20"/>
      <c r="Y351" s="10" t="s">
        <v>42</v>
      </c>
      <c r="Z351" s="51" t="s">
        <v>1554</v>
      </c>
      <c r="AA351" s="12" t="str">
        <f t="shared" si="1"/>
        <v>M2-NyO-60a-I-1</v>
      </c>
      <c r="AB351" s="20"/>
      <c r="AC351" s="10" t="s">
        <v>555</v>
      </c>
      <c r="AD351" s="10" t="s">
        <v>45</v>
      </c>
      <c r="AE351" s="10" t="s">
        <v>46</v>
      </c>
    </row>
    <row r="352" ht="75.0" customHeight="1">
      <c r="A352" s="6" t="s">
        <v>1547</v>
      </c>
      <c r="B352" s="6" t="s">
        <v>1548</v>
      </c>
      <c r="C352" s="6" t="s">
        <v>32</v>
      </c>
      <c r="D352" s="7" t="s">
        <v>33</v>
      </c>
      <c r="E352" s="6"/>
      <c r="F352" s="23" t="s">
        <v>1555</v>
      </c>
      <c r="G352" s="23"/>
      <c r="H352" s="23"/>
      <c r="I352" s="20" t="s">
        <v>675</v>
      </c>
      <c r="J352" s="20" t="s">
        <v>36</v>
      </c>
      <c r="K352" s="23" t="s">
        <v>1550</v>
      </c>
      <c r="L352" s="23" t="s">
        <v>1551</v>
      </c>
      <c r="M352" s="20" t="s">
        <v>39</v>
      </c>
      <c r="N352" s="23" t="s">
        <v>1552</v>
      </c>
      <c r="O352" s="8" t="s">
        <v>1553</v>
      </c>
      <c r="P352" s="22"/>
      <c r="Q352" s="20"/>
      <c r="R352" s="22"/>
      <c r="S352" s="22"/>
      <c r="T352" s="22"/>
      <c r="U352" s="22"/>
      <c r="V352" s="22"/>
      <c r="W352" s="22"/>
      <c r="X352" s="20"/>
      <c r="Y352" s="10" t="s">
        <v>42</v>
      </c>
      <c r="Z352" s="51" t="s">
        <v>1556</v>
      </c>
      <c r="AA352" s="12" t="str">
        <f t="shared" si="1"/>
        <v>M2-NyO-60a-I-2</v>
      </c>
      <c r="AB352" s="20"/>
      <c r="AC352" s="10" t="s">
        <v>555</v>
      </c>
      <c r="AD352" s="10" t="s">
        <v>45</v>
      </c>
      <c r="AE352" s="10" t="s">
        <v>46</v>
      </c>
    </row>
    <row r="353" ht="75.0" customHeight="1">
      <c r="A353" s="6" t="s">
        <v>1547</v>
      </c>
      <c r="B353" s="6" t="s">
        <v>1548</v>
      </c>
      <c r="C353" s="6" t="s">
        <v>32</v>
      </c>
      <c r="D353" s="7" t="s">
        <v>33</v>
      </c>
      <c r="E353" s="6"/>
      <c r="F353" s="9" t="s">
        <v>1557</v>
      </c>
      <c r="G353" s="9"/>
      <c r="H353" s="9"/>
      <c r="I353" s="6" t="s">
        <v>675</v>
      </c>
      <c r="J353" s="6" t="s">
        <v>36</v>
      </c>
      <c r="K353" s="9" t="s">
        <v>1550</v>
      </c>
      <c r="L353" s="9" t="s">
        <v>1551</v>
      </c>
      <c r="M353" s="6" t="s">
        <v>39</v>
      </c>
      <c r="N353" s="9" t="s">
        <v>1552</v>
      </c>
      <c r="O353" s="8" t="s">
        <v>1553</v>
      </c>
      <c r="P353" s="22"/>
      <c r="Q353" s="20"/>
      <c r="R353" s="22"/>
      <c r="S353" s="22"/>
      <c r="T353" s="22"/>
      <c r="U353" s="22"/>
      <c r="V353" s="22"/>
      <c r="W353" s="22"/>
      <c r="X353" s="20"/>
      <c r="Y353" s="10" t="s">
        <v>42</v>
      </c>
      <c r="Z353" s="51" t="s">
        <v>1558</v>
      </c>
      <c r="AA353" s="12" t="str">
        <f t="shared" si="1"/>
        <v>M2-NyO-60a-I-3</v>
      </c>
      <c r="AB353" s="20"/>
      <c r="AC353" s="10" t="s">
        <v>555</v>
      </c>
      <c r="AD353" s="10" t="s">
        <v>45</v>
      </c>
      <c r="AE353" s="10" t="s">
        <v>46</v>
      </c>
    </row>
    <row r="354" ht="75.0" customHeight="1">
      <c r="A354" s="6" t="s">
        <v>1547</v>
      </c>
      <c r="B354" s="6" t="s">
        <v>1548</v>
      </c>
      <c r="C354" s="6" t="s">
        <v>52</v>
      </c>
      <c r="D354" s="7" t="s">
        <v>33</v>
      </c>
      <c r="E354" s="6"/>
      <c r="F354" s="9" t="s">
        <v>1559</v>
      </c>
      <c r="G354" s="9" t="s">
        <v>1560</v>
      </c>
      <c r="H354" s="9"/>
      <c r="I354" s="6" t="s">
        <v>675</v>
      </c>
      <c r="J354" s="6" t="s">
        <v>76</v>
      </c>
      <c r="K354" s="9" t="s">
        <v>1561</v>
      </c>
      <c r="L354" s="9" t="s">
        <v>1457</v>
      </c>
      <c r="M354" s="6" t="s">
        <v>39</v>
      </c>
      <c r="N354" s="9" t="s">
        <v>1552</v>
      </c>
      <c r="O354" s="8" t="s">
        <v>1553</v>
      </c>
      <c r="P354" s="22"/>
      <c r="Q354" s="20"/>
      <c r="R354" s="22"/>
      <c r="S354" s="22"/>
      <c r="T354" s="22"/>
      <c r="U354" s="22"/>
      <c r="V354" s="22"/>
      <c r="W354" s="22"/>
      <c r="X354" s="20"/>
      <c r="Y354" s="10" t="s">
        <v>42</v>
      </c>
      <c r="Z354" s="51" t="s">
        <v>1562</v>
      </c>
      <c r="AA354" s="12" t="str">
        <f t="shared" si="1"/>
        <v>M2-NyO-60a-E-1</v>
      </c>
      <c r="AB354" s="20"/>
      <c r="AC354" s="10" t="s">
        <v>555</v>
      </c>
      <c r="AD354" s="10" t="s">
        <v>45</v>
      </c>
      <c r="AE354" s="10" t="s">
        <v>46</v>
      </c>
    </row>
    <row r="355" ht="75.0" customHeight="1">
      <c r="A355" s="6" t="s">
        <v>1547</v>
      </c>
      <c r="B355" s="6" t="s">
        <v>1548</v>
      </c>
      <c r="C355" s="6" t="s">
        <v>52</v>
      </c>
      <c r="D355" s="7" t="s">
        <v>33</v>
      </c>
      <c r="E355" s="6"/>
      <c r="F355" s="9" t="s">
        <v>1563</v>
      </c>
      <c r="G355" s="9" t="s">
        <v>1564</v>
      </c>
      <c r="H355" s="9"/>
      <c r="I355" s="6" t="s">
        <v>675</v>
      </c>
      <c r="J355" s="6" t="s">
        <v>76</v>
      </c>
      <c r="K355" s="9" t="s">
        <v>1561</v>
      </c>
      <c r="L355" s="9" t="s">
        <v>1457</v>
      </c>
      <c r="M355" s="6" t="s">
        <v>39</v>
      </c>
      <c r="N355" s="23" t="s">
        <v>1552</v>
      </c>
      <c r="O355" s="8" t="s">
        <v>1553</v>
      </c>
      <c r="P355" s="22"/>
      <c r="Q355" s="20"/>
      <c r="R355" s="19"/>
      <c r="S355" s="19"/>
      <c r="T355" s="19"/>
      <c r="U355" s="19"/>
      <c r="V355" s="19"/>
      <c r="W355" s="22"/>
      <c r="X355" s="20"/>
      <c r="Y355" s="10" t="s">
        <v>42</v>
      </c>
      <c r="Z355" s="51" t="s">
        <v>1565</v>
      </c>
      <c r="AA355" s="12" t="str">
        <f t="shared" si="1"/>
        <v>M2-NyO-60a-E-2</v>
      </c>
      <c r="AB355" s="20"/>
      <c r="AC355" s="10" t="s">
        <v>555</v>
      </c>
      <c r="AD355" s="10" t="s">
        <v>45</v>
      </c>
      <c r="AE355" s="10" t="s">
        <v>46</v>
      </c>
    </row>
    <row r="356" ht="75.0" customHeight="1">
      <c r="A356" s="6" t="s">
        <v>1547</v>
      </c>
      <c r="B356" s="6" t="s">
        <v>1548</v>
      </c>
      <c r="C356" s="6" t="s">
        <v>52</v>
      </c>
      <c r="D356" s="7" t="s">
        <v>33</v>
      </c>
      <c r="E356" s="6"/>
      <c r="F356" s="9" t="s">
        <v>1566</v>
      </c>
      <c r="G356" s="9" t="s">
        <v>1567</v>
      </c>
      <c r="H356" s="9"/>
      <c r="I356" s="6" t="s">
        <v>675</v>
      </c>
      <c r="J356" s="6" t="s">
        <v>76</v>
      </c>
      <c r="K356" s="9" t="s">
        <v>1561</v>
      </c>
      <c r="L356" s="9" t="s">
        <v>1457</v>
      </c>
      <c r="M356" s="6" t="s">
        <v>39</v>
      </c>
      <c r="N356" s="23" t="s">
        <v>1552</v>
      </c>
      <c r="O356" s="8" t="s">
        <v>1553</v>
      </c>
      <c r="P356" s="22"/>
      <c r="Q356" s="20"/>
      <c r="R356" s="19"/>
      <c r="S356" s="19"/>
      <c r="T356" s="19"/>
      <c r="U356" s="19"/>
      <c r="V356" s="19"/>
      <c r="W356" s="22"/>
      <c r="X356" s="20"/>
      <c r="Y356" s="10" t="s">
        <v>42</v>
      </c>
      <c r="Z356" s="51" t="s">
        <v>1568</v>
      </c>
      <c r="AA356" s="12" t="str">
        <f t="shared" si="1"/>
        <v>M2-NyO-60a-E-3</v>
      </c>
      <c r="AB356" s="20"/>
      <c r="AC356" s="10" t="s">
        <v>555</v>
      </c>
      <c r="AD356" s="10" t="s">
        <v>45</v>
      </c>
      <c r="AE356" s="10" t="s">
        <v>46</v>
      </c>
    </row>
    <row r="357" ht="75.0" customHeight="1">
      <c r="A357" s="6" t="s">
        <v>1569</v>
      </c>
      <c r="B357" s="6" t="s">
        <v>1570</v>
      </c>
      <c r="C357" s="6" t="s">
        <v>32</v>
      </c>
      <c r="D357" s="7" t="s">
        <v>33</v>
      </c>
      <c r="E357" s="6"/>
      <c r="F357" s="8" t="s">
        <v>1571</v>
      </c>
      <c r="G357" s="9"/>
      <c r="H357" s="9"/>
      <c r="I357" s="6" t="s">
        <v>675</v>
      </c>
      <c r="J357" s="10" t="s">
        <v>531</v>
      </c>
      <c r="K357" s="28" t="s">
        <v>1572</v>
      </c>
      <c r="L357" s="8" t="s">
        <v>1573</v>
      </c>
      <c r="M357" s="6" t="s">
        <v>39</v>
      </c>
      <c r="N357" s="23" t="s">
        <v>1574</v>
      </c>
      <c r="O357" s="23" t="s">
        <v>1574</v>
      </c>
      <c r="P357" s="22"/>
      <c r="Q357" s="20"/>
      <c r="R357" s="19"/>
      <c r="S357" s="19"/>
      <c r="T357" s="19"/>
      <c r="U357" s="19"/>
      <c r="V357" s="19"/>
      <c r="W357" s="22"/>
      <c r="X357" s="20"/>
      <c r="Y357" s="10" t="s">
        <v>42</v>
      </c>
      <c r="Z357" s="14" t="s">
        <v>1575</v>
      </c>
      <c r="AA357" s="12" t="str">
        <f t="shared" si="1"/>
        <v>M2-NyO-34a-I-1</v>
      </c>
      <c r="AB357" s="10" t="s">
        <v>44</v>
      </c>
      <c r="AC357" s="20"/>
      <c r="AD357" s="10" t="s">
        <v>45</v>
      </c>
      <c r="AE357" s="10"/>
    </row>
    <row r="358" ht="75.0" customHeight="1">
      <c r="A358" s="6" t="s">
        <v>1569</v>
      </c>
      <c r="B358" s="6" t="s">
        <v>1570</v>
      </c>
      <c r="C358" s="6" t="s">
        <v>52</v>
      </c>
      <c r="D358" s="7" t="s">
        <v>33</v>
      </c>
      <c r="E358" s="6"/>
      <c r="F358" s="9" t="s">
        <v>1576</v>
      </c>
      <c r="G358" s="9" t="s">
        <v>1577</v>
      </c>
      <c r="H358" s="9"/>
      <c r="I358" s="6" t="s">
        <v>675</v>
      </c>
      <c r="J358" s="6" t="s">
        <v>73</v>
      </c>
      <c r="K358" s="28" t="s">
        <v>1572</v>
      </c>
      <c r="L358" s="9" t="s">
        <v>1578</v>
      </c>
      <c r="M358" s="6" t="s">
        <v>39</v>
      </c>
      <c r="N358" s="23" t="s">
        <v>1574</v>
      </c>
      <c r="O358" s="23" t="s">
        <v>1574</v>
      </c>
      <c r="P358" s="22"/>
      <c r="Q358" s="20"/>
      <c r="R358" s="19"/>
      <c r="S358" s="19"/>
      <c r="T358" s="19"/>
      <c r="U358" s="19"/>
      <c r="V358" s="19"/>
      <c r="W358" s="22"/>
      <c r="X358" s="20"/>
      <c r="Y358" s="10" t="s">
        <v>42</v>
      </c>
      <c r="Z358" s="14" t="s">
        <v>1579</v>
      </c>
      <c r="AA358" s="12" t="str">
        <f t="shared" si="1"/>
        <v>M2-NyO-34a-E-1</v>
      </c>
      <c r="AB358" s="10" t="s">
        <v>44</v>
      </c>
      <c r="AC358" s="20"/>
      <c r="AD358" s="10" t="s">
        <v>45</v>
      </c>
      <c r="AE358" s="10"/>
    </row>
    <row r="359" ht="75.0" customHeight="1">
      <c r="A359" s="6" t="s">
        <v>1569</v>
      </c>
      <c r="B359" s="6" t="s">
        <v>1570</v>
      </c>
      <c r="C359" s="6" t="s">
        <v>52</v>
      </c>
      <c r="D359" s="7" t="s">
        <v>33</v>
      </c>
      <c r="E359" s="6"/>
      <c r="F359" s="8" t="s">
        <v>1576</v>
      </c>
      <c r="G359" s="9" t="s">
        <v>1580</v>
      </c>
      <c r="H359" s="9"/>
      <c r="I359" s="6" t="s">
        <v>675</v>
      </c>
      <c r="J359" s="6" t="s">
        <v>73</v>
      </c>
      <c r="K359" s="28" t="s">
        <v>1572</v>
      </c>
      <c r="L359" s="9" t="s">
        <v>1581</v>
      </c>
      <c r="M359" s="6" t="s">
        <v>39</v>
      </c>
      <c r="N359" s="23" t="s">
        <v>1574</v>
      </c>
      <c r="O359" s="23" t="s">
        <v>1574</v>
      </c>
      <c r="P359" s="22"/>
      <c r="Q359" s="20"/>
      <c r="R359" s="19"/>
      <c r="S359" s="19"/>
      <c r="T359" s="19"/>
      <c r="U359" s="19"/>
      <c r="V359" s="19"/>
      <c r="W359" s="22"/>
      <c r="X359" s="20"/>
      <c r="Y359" s="10" t="s">
        <v>42</v>
      </c>
      <c r="Z359" s="14" t="s">
        <v>1582</v>
      </c>
      <c r="AA359" s="12" t="str">
        <f t="shared" si="1"/>
        <v>M2-NyO-34a-E-2</v>
      </c>
      <c r="AB359" s="10" t="s">
        <v>44</v>
      </c>
      <c r="AC359" s="20"/>
      <c r="AD359" s="10" t="s">
        <v>45</v>
      </c>
      <c r="AE359" s="10"/>
    </row>
    <row r="360" ht="75.0" customHeight="1">
      <c r="A360" s="6" t="s">
        <v>1583</v>
      </c>
      <c r="B360" s="6" t="s">
        <v>1584</v>
      </c>
      <c r="C360" s="6" t="s">
        <v>32</v>
      </c>
      <c r="D360" s="7" t="s">
        <v>33</v>
      </c>
      <c r="E360" s="6"/>
      <c r="F360" s="8" t="s">
        <v>1585</v>
      </c>
      <c r="G360" s="9"/>
      <c r="H360" s="9"/>
      <c r="I360" s="10" t="s">
        <v>95</v>
      </c>
      <c r="J360" s="10" t="s">
        <v>580</v>
      </c>
      <c r="K360" s="30" t="s">
        <v>1586</v>
      </c>
      <c r="L360" s="8" t="s">
        <v>1587</v>
      </c>
      <c r="M360" s="6" t="s">
        <v>39</v>
      </c>
      <c r="N360" s="30" t="s">
        <v>1588</v>
      </c>
      <c r="O360" s="30" t="s">
        <v>1589</v>
      </c>
      <c r="P360" s="22"/>
      <c r="Q360" s="20"/>
      <c r="R360" s="19"/>
      <c r="S360" s="19"/>
      <c r="T360" s="19"/>
      <c r="U360" s="19"/>
      <c r="V360" s="19"/>
      <c r="W360" s="22"/>
      <c r="X360" s="20"/>
      <c r="Y360" s="10" t="s">
        <v>42</v>
      </c>
      <c r="Z360" s="14" t="s">
        <v>1590</v>
      </c>
      <c r="AA360" s="12" t="str">
        <f t="shared" si="1"/>
        <v>M2-NyO-34b-I-1</v>
      </c>
      <c r="AB360" s="10" t="s">
        <v>44</v>
      </c>
      <c r="AC360" s="20"/>
      <c r="AD360" s="10" t="s">
        <v>45</v>
      </c>
      <c r="AE360" s="10"/>
    </row>
    <row r="361" ht="75.0" customHeight="1">
      <c r="A361" s="6" t="s">
        <v>1583</v>
      </c>
      <c r="B361" s="6" t="s">
        <v>1584</v>
      </c>
      <c r="C361" s="6" t="s">
        <v>52</v>
      </c>
      <c r="D361" s="7" t="s">
        <v>33</v>
      </c>
      <c r="E361" s="6"/>
      <c r="F361" s="8" t="s">
        <v>1591</v>
      </c>
      <c r="G361" s="9"/>
      <c r="H361" s="9"/>
      <c r="I361" s="10" t="s">
        <v>95</v>
      </c>
      <c r="J361" s="10" t="s">
        <v>531</v>
      </c>
      <c r="K361" s="28" t="s">
        <v>1592</v>
      </c>
      <c r="L361" s="8" t="s">
        <v>1593</v>
      </c>
      <c r="M361" s="6" t="s">
        <v>39</v>
      </c>
      <c r="N361" s="30" t="s">
        <v>1588</v>
      </c>
      <c r="O361" s="30" t="s">
        <v>1594</v>
      </c>
      <c r="P361" s="22"/>
      <c r="Q361" s="20"/>
      <c r="R361" s="19"/>
      <c r="S361" s="19"/>
      <c r="T361" s="19"/>
      <c r="U361" s="19"/>
      <c r="V361" s="19"/>
      <c r="W361" s="22"/>
      <c r="X361" s="20"/>
      <c r="Y361" s="10" t="s">
        <v>42</v>
      </c>
      <c r="Z361" s="14" t="s">
        <v>1595</v>
      </c>
      <c r="AA361" s="12" t="str">
        <f t="shared" si="1"/>
        <v>M2-NyO-34b-E-1</v>
      </c>
      <c r="AB361" s="10" t="s">
        <v>44</v>
      </c>
      <c r="AC361" s="20"/>
      <c r="AD361" s="10" t="s">
        <v>45</v>
      </c>
      <c r="AE361" s="10"/>
    </row>
    <row r="362" ht="75.0" customHeight="1">
      <c r="A362" s="6" t="s">
        <v>1583</v>
      </c>
      <c r="B362" s="6" t="s">
        <v>1584</v>
      </c>
      <c r="C362" s="6" t="s">
        <v>115</v>
      </c>
      <c r="D362" s="7" t="s">
        <v>33</v>
      </c>
      <c r="E362" s="6"/>
      <c r="F362" s="8" t="s">
        <v>1596</v>
      </c>
      <c r="G362" s="9"/>
      <c r="H362" s="9"/>
      <c r="I362" s="6" t="s">
        <v>675</v>
      </c>
      <c r="J362" s="6" t="s">
        <v>36</v>
      </c>
      <c r="K362" s="28" t="s">
        <v>1597</v>
      </c>
      <c r="L362" s="9" t="s">
        <v>1598</v>
      </c>
      <c r="M362" s="6" t="s">
        <v>39</v>
      </c>
      <c r="N362" s="23" t="s">
        <v>1599</v>
      </c>
      <c r="O362" s="23" t="s">
        <v>1599</v>
      </c>
      <c r="P362" s="22"/>
      <c r="Q362" s="20"/>
      <c r="R362" s="19"/>
      <c r="S362" s="19"/>
      <c r="T362" s="19"/>
      <c r="U362" s="19"/>
      <c r="V362" s="19"/>
      <c r="W362" s="22"/>
      <c r="X362" s="20"/>
      <c r="Y362" s="10" t="s">
        <v>42</v>
      </c>
      <c r="Z362" s="14" t="s">
        <v>1600</v>
      </c>
      <c r="AA362" s="12" t="str">
        <f t="shared" si="1"/>
        <v>M2-NyO-34b-A-1</v>
      </c>
      <c r="AB362" s="10" t="s">
        <v>44</v>
      </c>
      <c r="AC362" s="10" t="s">
        <v>555</v>
      </c>
      <c r="AD362" s="10" t="s">
        <v>45</v>
      </c>
      <c r="AE362" s="10"/>
    </row>
    <row r="363" ht="75.0" customHeight="1">
      <c r="A363" s="6" t="s">
        <v>1583</v>
      </c>
      <c r="B363" s="6" t="s">
        <v>1584</v>
      </c>
      <c r="C363" s="6" t="s">
        <v>115</v>
      </c>
      <c r="D363" s="7" t="s">
        <v>33</v>
      </c>
      <c r="E363" s="6"/>
      <c r="F363" s="8" t="s">
        <v>1601</v>
      </c>
      <c r="G363" s="9"/>
      <c r="H363" s="9"/>
      <c r="I363" s="6" t="s">
        <v>675</v>
      </c>
      <c r="J363" s="6" t="s">
        <v>36</v>
      </c>
      <c r="K363" s="28" t="s">
        <v>1597</v>
      </c>
      <c r="L363" s="9" t="s">
        <v>1602</v>
      </c>
      <c r="M363" s="6" t="s">
        <v>39</v>
      </c>
      <c r="N363" s="23" t="s">
        <v>1599</v>
      </c>
      <c r="O363" s="9" t="s">
        <v>1599</v>
      </c>
      <c r="P363" s="22"/>
      <c r="Q363" s="20"/>
      <c r="R363" s="22"/>
      <c r="S363" s="22"/>
      <c r="T363" s="22"/>
      <c r="U363" s="22"/>
      <c r="V363" s="22"/>
      <c r="W363" s="22"/>
      <c r="X363" s="20"/>
      <c r="Y363" s="10" t="s">
        <v>42</v>
      </c>
      <c r="Z363" s="14" t="s">
        <v>1603</v>
      </c>
      <c r="AA363" s="12" t="str">
        <f t="shared" si="1"/>
        <v>M2-NyO-34b-A-2</v>
      </c>
      <c r="AB363" s="10" t="s">
        <v>44</v>
      </c>
      <c r="AC363" s="10" t="s">
        <v>555</v>
      </c>
      <c r="AD363" s="10" t="s">
        <v>45</v>
      </c>
      <c r="AE363" s="10"/>
    </row>
    <row r="364" ht="75.0" customHeight="1">
      <c r="A364" s="6" t="s">
        <v>1583</v>
      </c>
      <c r="B364" s="6" t="s">
        <v>1584</v>
      </c>
      <c r="C364" s="6" t="s">
        <v>115</v>
      </c>
      <c r="D364" s="7" t="s">
        <v>33</v>
      </c>
      <c r="E364" s="6"/>
      <c r="F364" s="8" t="s">
        <v>1604</v>
      </c>
      <c r="G364" s="9"/>
      <c r="H364" s="9"/>
      <c r="I364" s="6" t="s">
        <v>675</v>
      </c>
      <c r="J364" s="6" t="s">
        <v>36</v>
      </c>
      <c r="K364" s="28" t="s">
        <v>1597</v>
      </c>
      <c r="L364" s="9" t="s">
        <v>1605</v>
      </c>
      <c r="M364" s="6" t="s">
        <v>39</v>
      </c>
      <c r="N364" s="23" t="s">
        <v>1599</v>
      </c>
      <c r="O364" s="9" t="s">
        <v>1599</v>
      </c>
      <c r="P364" s="22"/>
      <c r="Q364" s="20"/>
      <c r="R364" s="22"/>
      <c r="S364" s="22"/>
      <c r="T364" s="22"/>
      <c r="U364" s="22"/>
      <c r="V364" s="22"/>
      <c r="W364" s="22"/>
      <c r="X364" s="20"/>
      <c r="Y364" s="10" t="s">
        <v>42</v>
      </c>
      <c r="Z364" s="14" t="s">
        <v>1606</v>
      </c>
      <c r="AA364" s="12" t="str">
        <f t="shared" si="1"/>
        <v>M2-NyO-34b-A-3</v>
      </c>
      <c r="AB364" s="10" t="s">
        <v>44</v>
      </c>
      <c r="AC364" s="10" t="s">
        <v>555</v>
      </c>
      <c r="AD364" s="10" t="s">
        <v>45</v>
      </c>
      <c r="AE364" s="10"/>
    </row>
    <row r="365" ht="75.0" customHeight="1">
      <c r="A365" s="6" t="s">
        <v>1607</v>
      </c>
      <c r="B365" s="6" t="s">
        <v>1608</v>
      </c>
      <c r="C365" s="6" t="s">
        <v>32</v>
      </c>
      <c r="D365" s="7" t="s">
        <v>33</v>
      </c>
      <c r="E365" s="6"/>
      <c r="F365" s="8" t="s">
        <v>1609</v>
      </c>
      <c r="G365" s="9"/>
      <c r="H365" s="9"/>
      <c r="I365" s="29" t="s">
        <v>675</v>
      </c>
      <c r="J365" s="29" t="s">
        <v>48</v>
      </c>
      <c r="K365" s="9" t="s">
        <v>1610</v>
      </c>
      <c r="L365" s="8" t="s">
        <v>1611</v>
      </c>
      <c r="M365" s="6" t="s">
        <v>39</v>
      </c>
      <c r="N365" s="8" t="s">
        <v>1612</v>
      </c>
      <c r="O365" s="8" t="s">
        <v>1612</v>
      </c>
      <c r="P365" s="22"/>
      <c r="Q365" s="20"/>
      <c r="R365" s="22"/>
      <c r="S365" s="22"/>
      <c r="T365" s="22"/>
      <c r="U365" s="22"/>
      <c r="V365" s="22"/>
      <c r="W365" s="22"/>
      <c r="X365" s="20"/>
      <c r="Y365" s="10" t="s">
        <v>42</v>
      </c>
      <c r="Z365" s="14" t="s">
        <v>1613</v>
      </c>
      <c r="AA365" s="12" t="str">
        <f t="shared" si="1"/>
        <v>M2-NyO-35a-I-1</v>
      </c>
      <c r="AB365" s="10" t="s">
        <v>44</v>
      </c>
      <c r="AC365" s="20"/>
      <c r="AD365" s="49"/>
      <c r="AE365" s="49"/>
    </row>
    <row r="366" ht="75.0" customHeight="1">
      <c r="A366" s="6" t="s">
        <v>1607</v>
      </c>
      <c r="B366" s="6" t="s">
        <v>1608</v>
      </c>
      <c r="C366" s="6" t="s">
        <v>52</v>
      </c>
      <c r="D366" s="7" t="s">
        <v>33</v>
      </c>
      <c r="E366" s="6"/>
      <c r="F366" s="9" t="s">
        <v>1614</v>
      </c>
      <c r="G366" s="9" t="s">
        <v>1615</v>
      </c>
      <c r="H366" s="9"/>
      <c r="I366" s="6" t="s">
        <v>675</v>
      </c>
      <c r="J366" s="6" t="s">
        <v>76</v>
      </c>
      <c r="K366" s="9" t="s">
        <v>1616</v>
      </c>
      <c r="L366" s="9" t="s">
        <v>1617</v>
      </c>
      <c r="M366" s="6" t="s">
        <v>39</v>
      </c>
      <c r="N366" s="8" t="s">
        <v>1612</v>
      </c>
      <c r="O366" s="8" t="s">
        <v>1612</v>
      </c>
      <c r="P366" s="22"/>
      <c r="Q366" s="20"/>
      <c r="R366" s="22"/>
      <c r="S366" s="22"/>
      <c r="T366" s="22"/>
      <c r="U366" s="22"/>
      <c r="V366" s="22"/>
      <c r="W366" s="22"/>
      <c r="X366" s="20"/>
      <c r="Y366" s="10" t="s">
        <v>42</v>
      </c>
      <c r="Z366" s="14" t="s">
        <v>1618</v>
      </c>
      <c r="AA366" s="12" t="str">
        <f t="shared" si="1"/>
        <v>M2-NyO-35a-E-1</v>
      </c>
      <c r="AB366" s="10" t="s">
        <v>44</v>
      </c>
      <c r="AC366" s="20"/>
      <c r="AD366" s="49"/>
      <c r="AE366" s="49"/>
    </row>
    <row r="367" ht="75.0" customHeight="1">
      <c r="A367" s="6" t="s">
        <v>1619</v>
      </c>
      <c r="B367" s="6" t="s">
        <v>1620</v>
      </c>
      <c r="C367" s="6" t="s">
        <v>32</v>
      </c>
      <c r="D367" s="7" t="s">
        <v>33</v>
      </c>
      <c r="E367" s="6"/>
      <c r="F367" s="8" t="s">
        <v>1621</v>
      </c>
      <c r="G367" s="8" t="s">
        <v>1622</v>
      </c>
      <c r="H367" s="9"/>
      <c r="I367" s="29" t="s">
        <v>675</v>
      </c>
      <c r="J367" s="29" t="s">
        <v>66</v>
      </c>
      <c r="K367" s="9" t="s">
        <v>1610</v>
      </c>
      <c r="L367" s="8" t="s">
        <v>1623</v>
      </c>
      <c r="M367" s="6" t="s">
        <v>39</v>
      </c>
      <c r="N367" s="8" t="s">
        <v>1624</v>
      </c>
      <c r="O367" s="8" t="s">
        <v>1624</v>
      </c>
      <c r="P367" s="22"/>
      <c r="Q367" s="20"/>
      <c r="R367" s="22"/>
      <c r="S367" s="22"/>
      <c r="T367" s="22"/>
      <c r="U367" s="22"/>
      <c r="V367" s="22"/>
      <c r="W367" s="22"/>
      <c r="X367" s="20"/>
      <c r="Y367" s="10" t="s">
        <v>42</v>
      </c>
      <c r="Z367" s="14" t="s">
        <v>1625</v>
      </c>
      <c r="AA367" s="12" t="str">
        <f t="shared" si="1"/>
        <v>M2-NyO-36a-I-1</v>
      </c>
      <c r="AB367" s="10" t="s">
        <v>44</v>
      </c>
      <c r="AC367" s="10" t="s">
        <v>555</v>
      </c>
      <c r="AD367" s="10" t="s">
        <v>45</v>
      </c>
      <c r="AE367" s="10"/>
    </row>
    <row r="368" ht="75.0" customHeight="1">
      <c r="A368" s="6" t="s">
        <v>1619</v>
      </c>
      <c r="B368" s="6" t="s">
        <v>1620</v>
      </c>
      <c r="C368" s="6" t="s">
        <v>52</v>
      </c>
      <c r="D368" s="7" t="s">
        <v>33</v>
      </c>
      <c r="E368" s="6"/>
      <c r="F368" s="9" t="s">
        <v>1626</v>
      </c>
      <c r="G368" s="9" t="s">
        <v>1622</v>
      </c>
      <c r="H368" s="9"/>
      <c r="I368" s="6" t="s">
        <v>675</v>
      </c>
      <c r="J368" s="6" t="s">
        <v>76</v>
      </c>
      <c r="K368" s="9" t="s">
        <v>1616</v>
      </c>
      <c r="L368" s="9" t="s">
        <v>1627</v>
      </c>
      <c r="M368" s="6" t="s">
        <v>39</v>
      </c>
      <c r="N368" s="8" t="s">
        <v>1624</v>
      </c>
      <c r="O368" s="8" t="s">
        <v>1624</v>
      </c>
      <c r="P368" s="22"/>
      <c r="Q368" s="20"/>
      <c r="R368" s="22"/>
      <c r="S368" s="22"/>
      <c r="T368" s="22"/>
      <c r="U368" s="22"/>
      <c r="V368" s="22"/>
      <c r="W368" s="22"/>
      <c r="X368" s="20"/>
      <c r="Y368" s="10" t="s">
        <v>42</v>
      </c>
      <c r="Z368" s="14" t="s">
        <v>1628</v>
      </c>
      <c r="AA368" s="12" t="str">
        <f t="shared" si="1"/>
        <v>M2-NyO-36a-E-1</v>
      </c>
      <c r="AB368" s="10" t="s">
        <v>44</v>
      </c>
      <c r="AC368" s="10" t="s">
        <v>555</v>
      </c>
      <c r="AD368" s="10" t="s">
        <v>45</v>
      </c>
      <c r="AE368" s="10"/>
    </row>
    <row r="369" ht="75.0" customHeight="1">
      <c r="A369" s="6" t="s">
        <v>1619</v>
      </c>
      <c r="B369" s="6" t="s">
        <v>1620</v>
      </c>
      <c r="C369" s="6" t="s">
        <v>115</v>
      </c>
      <c r="D369" s="7" t="s">
        <v>33</v>
      </c>
      <c r="E369" s="6"/>
      <c r="F369" s="9" t="s">
        <v>1629</v>
      </c>
      <c r="G369" s="9" t="s">
        <v>1630</v>
      </c>
      <c r="H369" s="9"/>
      <c r="I369" s="6" t="s">
        <v>675</v>
      </c>
      <c r="J369" s="6" t="s">
        <v>76</v>
      </c>
      <c r="K369" s="9" t="s">
        <v>1631</v>
      </c>
      <c r="L369" s="28" t="s">
        <v>1632</v>
      </c>
      <c r="M369" s="6" t="s">
        <v>39</v>
      </c>
      <c r="N369" s="8" t="s">
        <v>1624</v>
      </c>
      <c r="O369" s="8" t="s">
        <v>1624</v>
      </c>
      <c r="P369" s="22"/>
      <c r="Q369" s="20"/>
      <c r="R369" s="22"/>
      <c r="S369" s="22"/>
      <c r="T369" s="22"/>
      <c r="U369" s="22"/>
      <c r="V369" s="22"/>
      <c r="W369" s="22"/>
      <c r="X369" s="20"/>
      <c r="Y369" s="10" t="s">
        <v>42</v>
      </c>
      <c r="Z369" s="14" t="s">
        <v>1633</v>
      </c>
      <c r="AA369" s="12" t="str">
        <f t="shared" si="1"/>
        <v>M2-NyO-36a-A-1</v>
      </c>
      <c r="AB369" s="10" t="s">
        <v>44</v>
      </c>
      <c r="AC369" s="10" t="s">
        <v>555</v>
      </c>
      <c r="AD369" s="10" t="s">
        <v>45</v>
      </c>
      <c r="AE369" s="10"/>
    </row>
    <row r="370" ht="75.0" customHeight="1">
      <c r="A370" s="6" t="s">
        <v>1619</v>
      </c>
      <c r="B370" s="6" t="s">
        <v>1620</v>
      </c>
      <c r="C370" s="6" t="s">
        <v>115</v>
      </c>
      <c r="D370" s="7" t="s">
        <v>33</v>
      </c>
      <c r="E370" s="6"/>
      <c r="F370" s="9" t="s">
        <v>1634</v>
      </c>
      <c r="G370" s="9" t="s">
        <v>886</v>
      </c>
      <c r="H370" s="9"/>
      <c r="I370" s="6" t="s">
        <v>675</v>
      </c>
      <c r="J370" s="6" t="s">
        <v>76</v>
      </c>
      <c r="K370" s="9" t="s">
        <v>1635</v>
      </c>
      <c r="L370" s="28" t="s">
        <v>1632</v>
      </c>
      <c r="M370" s="6" t="s">
        <v>39</v>
      </c>
      <c r="N370" s="8" t="s">
        <v>1624</v>
      </c>
      <c r="O370" s="8" t="s">
        <v>1624</v>
      </c>
      <c r="P370" s="22"/>
      <c r="Q370" s="20"/>
      <c r="R370" s="22"/>
      <c r="S370" s="22"/>
      <c r="T370" s="22"/>
      <c r="U370" s="22"/>
      <c r="V370" s="22"/>
      <c r="W370" s="22"/>
      <c r="X370" s="20"/>
      <c r="Y370" s="10" t="s">
        <v>42</v>
      </c>
      <c r="Z370" s="14" t="s">
        <v>1636</v>
      </c>
      <c r="AA370" s="12" t="str">
        <f t="shared" si="1"/>
        <v>M2-NyO-36a-A-2</v>
      </c>
      <c r="AB370" s="10" t="s">
        <v>44</v>
      </c>
      <c r="AC370" s="10" t="s">
        <v>555</v>
      </c>
      <c r="AD370" s="10" t="s">
        <v>45</v>
      </c>
      <c r="AE370" s="10"/>
    </row>
    <row r="371" ht="75.0" customHeight="1">
      <c r="A371" s="6" t="s">
        <v>1619</v>
      </c>
      <c r="B371" s="6" t="s">
        <v>1620</v>
      </c>
      <c r="C371" s="6" t="s">
        <v>115</v>
      </c>
      <c r="D371" s="7" t="s">
        <v>33</v>
      </c>
      <c r="E371" s="6"/>
      <c r="F371" s="9" t="s">
        <v>1637</v>
      </c>
      <c r="G371" s="9" t="s">
        <v>1638</v>
      </c>
      <c r="H371" s="9"/>
      <c r="I371" s="6" t="s">
        <v>675</v>
      </c>
      <c r="J371" s="6" t="s">
        <v>76</v>
      </c>
      <c r="K371" s="9" t="s">
        <v>1639</v>
      </c>
      <c r="L371" s="28" t="s">
        <v>1632</v>
      </c>
      <c r="M371" s="6" t="s">
        <v>39</v>
      </c>
      <c r="N371" s="8" t="s">
        <v>1624</v>
      </c>
      <c r="O371" s="8" t="s">
        <v>1624</v>
      </c>
      <c r="P371" s="22"/>
      <c r="Q371" s="20"/>
      <c r="R371" s="22"/>
      <c r="S371" s="22"/>
      <c r="T371" s="22"/>
      <c r="U371" s="22"/>
      <c r="V371" s="22"/>
      <c r="W371" s="22"/>
      <c r="X371" s="20"/>
      <c r="Y371" s="10" t="s">
        <v>42</v>
      </c>
      <c r="Z371" s="14" t="s">
        <v>1640</v>
      </c>
      <c r="AA371" s="12" t="str">
        <f t="shared" si="1"/>
        <v>M2-NyO-36a-A-3</v>
      </c>
      <c r="AB371" s="10" t="s">
        <v>44</v>
      </c>
      <c r="AC371" s="10" t="s">
        <v>555</v>
      </c>
      <c r="AD371" s="10" t="s">
        <v>45</v>
      </c>
      <c r="AE371" s="10"/>
    </row>
    <row r="372" ht="75.0" customHeight="1">
      <c r="A372" s="6" t="s">
        <v>1641</v>
      </c>
      <c r="B372" s="6" t="s">
        <v>1642</v>
      </c>
      <c r="C372" s="6" t="s">
        <v>32</v>
      </c>
      <c r="D372" s="7" t="s">
        <v>33</v>
      </c>
      <c r="E372" s="6"/>
      <c r="F372" s="8" t="s">
        <v>1643</v>
      </c>
      <c r="G372" s="9"/>
      <c r="H372" s="9"/>
      <c r="I372" s="29" t="s">
        <v>675</v>
      </c>
      <c r="J372" s="10" t="s">
        <v>957</v>
      </c>
      <c r="K372" s="9" t="s">
        <v>1610</v>
      </c>
      <c r="L372" s="8" t="s">
        <v>1644</v>
      </c>
      <c r="M372" s="6" t="s">
        <v>39</v>
      </c>
      <c r="N372" s="8" t="s">
        <v>1645</v>
      </c>
      <c r="O372" s="8" t="s">
        <v>1646</v>
      </c>
      <c r="P372" s="22"/>
      <c r="Q372" s="20"/>
      <c r="R372" s="22"/>
      <c r="S372" s="22"/>
      <c r="T372" s="22"/>
      <c r="U372" s="22"/>
      <c r="V372" s="22"/>
      <c r="W372" s="22"/>
      <c r="X372" s="20"/>
      <c r="Y372" s="10" t="s">
        <v>42</v>
      </c>
      <c r="Z372" s="14" t="s">
        <v>1647</v>
      </c>
      <c r="AA372" s="12" t="str">
        <f t="shared" si="1"/>
        <v>M2-NyO-37a-I-1</v>
      </c>
      <c r="AB372" s="10" t="s">
        <v>44</v>
      </c>
      <c r="AC372" s="20"/>
      <c r="AD372" s="20"/>
      <c r="AE372" s="20"/>
    </row>
    <row r="373" ht="75.0" customHeight="1">
      <c r="A373" s="6" t="s">
        <v>1641</v>
      </c>
      <c r="B373" s="6" t="s">
        <v>1642</v>
      </c>
      <c r="C373" s="6" t="s">
        <v>52</v>
      </c>
      <c r="D373" s="7" t="s">
        <v>33</v>
      </c>
      <c r="E373" s="6"/>
      <c r="F373" s="8" t="s">
        <v>1648</v>
      </c>
      <c r="G373" s="8" t="s">
        <v>1649</v>
      </c>
      <c r="H373" s="9"/>
      <c r="I373" s="6" t="s">
        <v>675</v>
      </c>
      <c r="J373" s="6" t="s">
        <v>76</v>
      </c>
      <c r="K373" s="9" t="s">
        <v>1616</v>
      </c>
      <c r="L373" s="8" t="s">
        <v>1650</v>
      </c>
      <c r="M373" s="6" t="s">
        <v>39</v>
      </c>
      <c r="N373" s="8" t="s">
        <v>1645</v>
      </c>
      <c r="O373" s="8" t="s">
        <v>1646</v>
      </c>
      <c r="P373" s="22"/>
      <c r="Q373" s="20"/>
      <c r="R373" s="22"/>
      <c r="S373" s="22"/>
      <c r="T373" s="22"/>
      <c r="U373" s="22"/>
      <c r="V373" s="22"/>
      <c r="W373" s="22"/>
      <c r="X373" s="20"/>
      <c r="Y373" s="10" t="s">
        <v>42</v>
      </c>
      <c r="Z373" s="14" t="s">
        <v>1651</v>
      </c>
      <c r="AA373" s="12" t="str">
        <f t="shared" si="1"/>
        <v>M2-NyO-37a-E-1</v>
      </c>
      <c r="AB373" s="10" t="s">
        <v>44</v>
      </c>
      <c r="AC373" s="20"/>
      <c r="AD373" s="20"/>
      <c r="AE373" s="20"/>
    </row>
    <row r="374" ht="75.0" customHeight="1">
      <c r="A374" s="6" t="s">
        <v>1641</v>
      </c>
      <c r="B374" s="6" t="s">
        <v>1642</v>
      </c>
      <c r="C374" s="6" t="s">
        <v>115</v>
      </c>
      <c r="D374" s="7" t="s">
        <v>33</v>
      </c>
      <c r="E374" s="6"/>
      <c r="F374" s="8" t="s">
        <v>1652</v>
      </c>
      <c r="G374" s="8" t="s">
        <v>1653</v>
      </c>
      <c r="H374" s="23"/>
      <c r="I374" s="6" t="s">
        <v>675</v>
      </c>
      <c r="J374" s="6" t="s">
        <v>76</v>
      </c>
      <c r="K374" s="9" t="s">
        <v>1635</v>
      </c>
      <c r="L374" s="8" t="s">
        <v>1650</v>
      </c>
      <c r="M374" s="6" t="s">
        <v>39</v>
      </c>
      <c r="N374" s="8" t="s">
        <v>1645</v>
      </c>
      <c r="O374" s="8" t="s">
        <v>1646</v>
      </c>
      <c r="P374" s="22"/>
      <c r="Q374" s="20"/>
      <c r="R374" s="22"/>
      <c r="S374" s="22"/>
      <c r="T374" s="22"/>
      <c r="U374" s="22"/>
      <c r="V374" s="22"/>
      <c r="W374" s="22"/>
      <c r="X374" s="20"/>
      <c r="Y374" s="10" t="s">
        <v>42</v>
      </c>
      <c r="Z374" s="14" t="s">
        <v>1654</v>
      </c>
      <c r="AA374" s="12" t="str">
        <f t="shared" si="1"/>
        <v>M2-NyO-37a-A-1</v>
      </c>
      <c r="AB374" s="10" t="s">
        <v>44</v>
      </c>
      <c r="AC374" s="20"/>
      <c r="AD374" s="20"/>
      <c r="AE374" s="20"/>
    </row>
    <row r="375" ht="75.0" customHeight="1">
      <c r="A375" s="6" t="s">
        <v>1641</v>
      </c>
      <c r="B375" s="6" t="s">
        <v>1642</v>
      </c>
      <c r="C375" s="6" t="s">
        <v>115</v>
      </c>
      <c r="D375" s="7" t="s">
        <v>33</v>
      </c>
      <c r="E375" s="6"/>
      <c r="F375" s="8" t="s">
        <v>1655</v>
      </c>
      <c r="G375" s="8" t="s">
        <v>1656</v>
      </c>
      <c r="H375" s="23"/>
      <c r="I375" s="6" t="s">
        <v>675</v>
      </c>
      <c r="J375" s="6" t="s">
        <v>76</v>
      </c>
      <c r="K375" s="9" t="s">
        <v>1635</v>
      </c>
      <c r="L375" s="8" t="s">
        <v>1650</v>
      </c>
      <c r="M375" s="6" t="s">
        <v>39</v>
      </c>
      <c r="N375" s="8" t="s">
        <v>1645</v>
      </c>
      <c r="O375" s="8" t="s">
        <v>1646</v>
      </c>
      <c r="P375" s="22"/>
      <c r="Q375" s="20"/>
      <c r="R375" s="22"/>
      <c r="S375" s="22"/>
      <c r="T375" s="22"/>
      <c r="U375" s="22"/>
      <c r="V375" s="22"/>
      <c r="W375" s="22"/>
      <c r="X375" s="20"/>
      <c r="Y375" s="10" t="s">
        <v>42</v>
      </c>
      <c r="Z375" s="14" t="s">
        <v>1657</v>
      </c>
      <c r="AA375" s="12" t="str">
        <f t="shared" si="1"/>
        <v>M2-NyO-37a-A-2</v>
      </c>
      <c r="AB375" s="10" t="s">
        <v>44</v>
      </c>
      <c r="AC375" s="20"/>
      <c r="AD375" s="20"/>
      <c r="AE375" s="20"/>
    </row>
    <row r="376" ht="75.0" customHeight="1">
      <c r="A376" s="6" t="s">
        <v>1641</v>
      </c>
      <c r="B376" s="6" t="s">
        <v>1642</v>
      </c>
      <c r="C376" s="6" t="s">
        <v>115</v>
      </c>
      <c r="D376" s="7" t="s">
        <v>33</v>
      </c>
      <c r="E376" s="6"/>
      <c r="F376" s="8" t="s">
        <v>1658</v>
      </c>
      <c r="G376" s="8" t="s">
        <v>1659</v>
      </c>
      <c r="H376" s="23"/>
      <c r="I376" s="20" t="s">
        <v>675</v>
      </c>
      <c r="J376" s="20" t="s">
        <v>76</v>
      </c>
      <c r="K376" s="23" t="s">
        <v>1635</v>
      </c>
      <c r="L376" s="8" t="s">
        <v>1650</v>
      </c>
      <c r="M376" s="20" t="s">
        <v>39</v>
      </c>
      <c r="N376" s="8" t="s">
        <v>1645</v>
      </c>
      <c r="O376" s="8" t="s">
        <v>1646</v>
      </c>
      <c r="P376" s="22"/>
      <c r="Q376" s="10"/>
      <c r="R376" s="22"/>
      <c r="S376" s="22"/>
      <c r="T376" s="22"/>
      <c r="U376" s="22"/>
      <c r="V376" s="22"/>
      <c r="W376" s="22"/>
      <c r="X376" s="20"/>
      <c r="Y376" s="10" t="s">
        <v>42</v>
      </c>
      <c r="Z376" s="14" t="s">
        <v>1660</v>
      </c>
      <c r="AA376" s="12" t="str">
        <f t="shared" si="1"/>
        <v>M2-NyO-37a-A-3</v>
      </c>
      <c r="AB376" s="10" t="s">
        <v>44</v>
      </c>
      <c r="AC376" s="20"/>
      <c r="AD376" s="20"/>
      <c r="AE376" s="20"/>
    </row>
    <row r="377" ht="75.0" customHeight="1">
      <c r="A377" s="6" t="s">
        <v>1661</v>
      </c>
      <c r="B377" s="6" t="s">
        <v>1662</v>
      </c>
      <c r="C377" s="6" t="s">
        <v>32</v>
      </c>
      <c r="D377" s="7" t="s">
        <v>33</v>
      </c>
      <c r="E377" s="6"/>
      <c r="F377" s="8" t="s">
        <v>1663</v>
      </c>
      <c r="G377" s="8" t="s">
        <v>1664</v>
      </c>
      <c r="H377" s="23"/>
      <c r="I377" s="20" t="s">
        <v>675</v>
      </c>
      <c r="J377" s="20" t="s">
        <v>73</v>
      </c>
      <c r="K377" s="8" t="s">
        <v>1631</v>
      </c>
      <c r="L377" s="8" t="s">
        <v>1665</v>
      </c>
      <c r="M377" s="33" t="s">
        <v>39</v>
      </c>
      <c r="N377" s="8" t="s">
        <v>1666</v>
      </c>
      <c r="O377" s="8" t="s">
        <v>1666</v>
      </c>
      <c r="P377" s="22"/>
      <c r="Q377" s="10"/>
      <c r="R377" s="22"/>
      <c r="S377" s="22"/>
      <c r="T377" s="22"/>
      <c r="U377" s="22"/>
      <c r="V377" s="22"/>
      <c r="W377" s="22"/>
      <c r="X377" s="20"/>
      <c r="Y377" s="10" t="s">
        <v>42</v>
      </c>
      <c r="Z377" s="14" t="s">
        <v>1667</v>
      </c>
      <c r="AA377" s="12" t="str">
        <f t="shared" si="1"/>
        <v>M2-NyO-38a-I-1</v>
      </c>
      <c r="AB377" s="10" t="s">
        <v>44</v>
      </c>
      <c r="AC377" s="20"/>
      <c r="AD377" s="20"/>
      <c r="AE377" s="20"/>
    </row>
    <row r="378" ht="75.0" customHeight="1">
      <c r="A378" s="6" t="s">
        <v>1661</v>
      </c>
      <c r="B378" s="6" t="s">
        <v>1662</v>
      </c>
      <c r="C378" s="6" t="s">
        <v>52</v>
      </c>
      <c r="D378" s="7" t="s">
        <v>33</v>
      </c>
      <c r="E378" s="6"/>
      <c r="F378" s="8" t="s">
        <v>1648</v>
      </c>
      <c r="G378" s="8" t="s">
        <v>1664</v>
      </c>
      <c r="H378" s="23"/>
      <c r="I378" s="20" t="s">
        <v>675</v>
      </c>
      <c r="J378" s="20" t="s">
        <v>76</v>
      </c>
      <c r="K378" s="23" t="s">
        <v>1616</v>
      </c>
      <c r="L378" s="23" t="s">
        <v>1668</v>
      </c>
      <c r="M378" s="33" t="s">
        <v>39</v>
      </c>
      <c r="N378" s="23" t="s">
        <v>1669</v>
      </c>
      <c r="O378" s="23" t="s">
        <v>1669</v>
      </c>
      <c r="P378" s="22"/>
      <c r="Q378" s="10"/>
      <c r="R378" s="22"/>
      <c r="S378" s="22"/>
      <c r="T378" s="22"/>
      <c r="U378" s="22"/>
      <c r="V378" s="22"/>
      <c r="W378" s="22"/>
      <c r="X378" s="20"/>
      <c r="Y378" s="10" t="s">
        <v>42</v>
      </c>
      <c r="Z378" s="14" t="s">
        <v>1670</v>
      </c>
      <c r="AA378" s="12" t="str">
        <f t="shared" si="1"/>
        <v>M2-NyO-38a-E-1</v>
      </c>
      <c r="AB378" s="10" t="s">
        <v>44</v>
      </c>
      <c r="AC378" s="20"/>
      <c r="AD378" s="20"/>
      <c r="AE378" s="20"/>
    </row>
    <row r="379" ht="75.0" customHeight="1">
      <c r="A379" s="6" t="s">
        <v>1671</v>
      </c>
      <c r="B379" s="6" t="s">
        <v>1672</v>
      </c>
      <c r="C379" s="6" t="s">
        <v>32</v>
      </c>
      <c r="D379" s="7" t="s">
        <v>33</v>
      </c>
      <c r="E379" s="6"/>
      <c r="F379" s="8" t="s">
        <v>1673</v>
      </c>
      <c r="G379" s="9"/>
      <c r="H379" s="23"/>
      <c r="I379" s="29" t="s">
        <v>675</v>
      </c>
      <c r="J379" s="29" t="s">
        <v>48</v>
      </c>
      <c r="K379" s="9" t="s">
        <v>1674</v>
      </c>
      <c r="L379" s="8" t="s">
        <v>1675</v>
      </c>
      <c r="M379" s="6" t="s">
        <v>39</v>
      </c>
      <c r="N379" s="8" t="s">
        <v>1676</v>
      </c>
      <c r="O379" s="8" t="s">
        <v>1677</v>
      </c>
      <c r="P379" s="22"/>
      <c r="Q379" s="20"/>
      <c r="R379" s="22"/>
      <c r="S379" s="22"/>
      <c r="T379" s="22"/>
      <c r="U379" s="22"/>
      <c r="V379" s="22"/>
      <c r="W379" s="22"/>
      <c r="X379" s="23"/>
      <c r="Y379" s="10" t="s">
        <v>42</v>
      </c>
      <c r="Z379" s="14" t="s">
        <v>1678</v>
      </c>
      <c r="AA379" s="12" t="str">
        <f t="shared" si="1"/>
        <v>M2-NyO-39a-I-1</v>
      </c>
      <c r="AB379" s="10" t="s">
        <v>44</v>
      </c>
      <c r="AC379" s="10" t="s">
        <v>555</v>
      </c>
      <c r="AD379" s="10" t="s">
        <v>45</v>
      </c>
      <c r="AE379" s="10"/>
    </row>
    <row r="380" ht="75.0" customHeight="1">
      <c r="A380" s="6" t="s">
        <v>1671</v>
      </c>
      <c r="B380" s="6" t="s">
        <v>1672</v>
      </c>
      <c r="C380" s="6" t="s">
        <v>52</v>
      </c>
      <c r="D380" s="7" t="s">
        <v>33</v>
      </c>
      <c r="E380" s="6"/>
      <c r="F380" s="8" t="s">
        <v>1648</v>
      </c>
      <c r="G380" s="8" t="s">
        <v>1679</v>
      </c>
      <c r="H380" s="23"/>
      <c r="I380" s="6" t="s">
        <v>675</v>
      </c>
      <c r="J380" s="6" t="s">
        <v>76</v>
      </c>
      <c r="K380" s="9" t="s">
        <v>1616</v>
      </c>
      <c r="L380" s="9" t="s">
        <v>1680</v>
      </c>
      <c r="M380" s="6" t="s">
        <v>39</v>
      </c>
      <c r="N380" s="8" t="s">
        <v>1676</v>
      </c>
      <c r="O380" s="8" t="s">
        <v>1677</v>
      </c>
      <c r="P380" s="22"/>
      <c r="Q380" s="20"/>
      <c r="R380" s="22"/>
      <c r="S380" s="22"/>
      <c r="T380" s="22"/>
      <c r="U380" s="22"/>
      <c r="V380" s="22"/>
      <c r="W380" s="22"/>
      <c r="X380" s="23"/>
      <c r="Y380" s="10" t="s">
        <v>42</v>
      </c>
      <c r="Z380" s="14" t="s">
        <v>1681</v>
      </c>
      <c r="AA380" s="12" t="str">
        <f t="shared" si="1"/>
        <v>M2-NyO-39a-E-1</v>
      </c>
      <c r="AB380" s="10" t="s">
        <v>44</v>
      </c>
      <c r="AC380" s="10" t="s">
        <v>555</v>
      </c>
      <c r="AD380" s="10" t="s">
        <v>45</v>
      </c>
      <c r="AE380" s="10"/>
    </row>
    <row r="381" ht="75.0" customHeight="1">
      <c r="A381" s="6" t="s">
        <v>1671</v>
      </c>
      <c r="B381" s="6" t="s">
        <v>1672</v>
      </c>
      <c r="C381" s="6" t="s">
        <v>115</v>
      </c>
      <c r="D381" s="7" t="s">
        <v>33</v>
      </c>
      <c r="E381" s="6"/>
      <c r="F381" s="8" t="s">
        <v>1682</v>
      </c>
      <c r="G381" s="8" t="s">
        <v>1683</v>
      </c>
      <c r="H381" s="23"/>
      <c r="I381" s="6" t="s">
        <v>675</v>
      </c>
      <c r="J381" s="6" t="s">
        <v>76</v>
      </c>
      <c r="K381" s="9" t="s">
        <v>1631</v>
      </c>
      <c r="L381" s="9" t="s">
        <v>1680</v>
      </c>
      <c r="M381" s="6" t="s">
        <v>39</v>
      </c>
      <c r="N381" s="8" t="s">
        <v>1676</v>
      </c>
      <c r="O381" s="8" t="s">
        <v>1677</v>
      </c>
      <c r="P381" s="22"/>
      <c r="Q381" s="20"/>
      <c r="R381" s="22"/>
      <c r="S381" s="22"/>
      <c r="T381" s="22"/>
      <c r="U381" s="22"/>
      <c r="V381" s="22"/>
      <c r="W381" s="22"/>
      <c r="X381" s="20"/>
      <c r="Y381" s="10" t="s">
        <v>42</v>
      </c>
      <c r="Z381" s="14" t="s">
        <v>1684</v>
      </c>
      <c r="AA381" s="12" t="str">
        <f t="shared" si="1"/>
        <v>M2-NyO-39a-A-1</v>
      </c>
      <c r="AB381" s="10" t="s">
        <v>44</v>
      </c>
      <c r="AC381" s="10" t="s">
        <v>555</v>
      </c>
      <c r="AD381" s="10" t="s">
        <v>45</v>
      </c>
      <c r="AE381" s="10"/>
    </row>
    <row r="382" ht="75.0" customHeight="1">
      <c r="A382" s="6" t="s">
        <v>1671</v>
      </c>
      <c r="B382" s="6" t="s">
        <v>1672</v>
      </c>
      <c r="C382" s="6" t="s">
        <v>115</v>
      </c>
      <c r="D382" s="7" t="s">
        <v>33</v>
      </c>
      <c r="E382" s="6"/>
      <c r="F382" s="8" t="s">
        <v>1685</v>
      </c>
      <c r="G382" s="8" t="s">
        <v>1686</v>
      </c>
      <c r="H382" s="23"/>
      <c r="I382" s="6" t="s">
        <v>675</v>
      </c>
      <c r="J382" s="6" t="s">
        <v>76</v>
      </c>
      <c r="K382" s="9" t="s">
        <v>1631</v>
      </c>
      <c r="L382" s="9" t="s">
        <v>1680</v>
      </c>
      <c r="M382" s="6" t="s">
        <v>39</v>
      </c>
      <c r="N382" s="8" t="s">
        <v>1676</v>
      </c>
      <c r="O382" s="8" t="s">
        <v>1677</v>
      </c>
      <c r="P382" s="22"/>
      <c r="Q382" s="20"/>
      <c r="R382" s="22"/>
      <c r="S382" s="22"/>
      <c r="T382" s="22"/>
      <c r="U382" s="22"/>
      <c r="V382" s="22"/>
      <c r="W382" s="22"/>
      <c r="X382" s="20"/>
      <c r="Y382" s="10" t="s">
        <v>42</v>
      </c>
      <c r="Z382" s="14" t="s">
        <v>1687</v>
      </c>
      <c r="AA382" s="12" t="str">
        <f t="shared" si="1"/>
        <v>M2-NyO-39a-A-2</v>
      </c>
      <c r="AB382" s="10" t="s">
        <v>44</v>
      </c>
      <c r="AC382" s="10" t="s">
        <v>555</v>
      </c>
      <c r="AD382" s="10" t="s">
        <v>45</v>
      </c>
      <c r="AE382" s="10"/>
    </row>
    <row r="383" ht="75.0" customHeight="1">
      <c r="A383" s="6" t="s">
        <v>1671</v>
      </c>
      <c r="B383" s="6" t="s">
        <v>1672</v>
      </c>
      <c r="C383" s="6" t="s">
        <v>115</v>
      </c>
      <c r="D383" s="7" t="s">
        <v>33</v>
      </c>
      <c r="E383" s="6"/>
      <c r="F383" s="8" t="s">
        <v>1688</v>
      </c>
      <c r="G383" s="8" t="s">
        <v>1689</v>
      </c>
      <c r="H383" s="23"/>
      <c r="I383" s="6" t="s">
        <v>675</v>
      </c>
      <c r="J383" s="6" t="s">
        <v>76</v>
      </c>
      <c r="K383" s="9" t="s">
        <v>1631</v>
      </c>
      <c r="L383" s="9" t="s">
        <v>1680</v>
      </c>
      <c r="M383" s="6" t="s">
        <v>39</v>
      </c>
      <c r="N383" s="8" t="s">
        <v>1676</v>
      </c>
      <c r="O383" s="8" t="s">
        <v>1677</v>
      </c>
      <c r="P383" s="22"/>
      <c r="Q383" s="20"/>
      <c r="R383" s="22"/>
      <c r="S383" s="22"/>
      <c r="T383" s="22"/>
      <c r="U383" s="22"/>
      <c r="V383" s="22"/>
      <c r="W383" s="22"/>
      <c r="X383" s="23"/>
      <c r="Y383" s="10" t="s">
        <v>42</v>
      </c>
      <c r="Z383" s="14" t="s">
        <v>1690</v>
      </c>
      <c r="AA383" s="12" t="str">
        <f t="shared" si="1"/>
        <v>M2-NyO-39a-A-3</v>
      </c>
      <c r="AB383" s="10" t="s">
        <v>44</v>
      </c>
      <c r="AC383" s="10" t="s">
        <v>555</v>
      </c>
      <c r="AD383" s="10" t="s">
        <v>45</v>
      </c>
      <c r="AE383" s="10"/>
    </row>
    <row r="384" ht="75.0" customHeight="1">
      <c r="A384" s="6" t="s">
        <v>1691</v>
      </c>
      <c r="B384" s="6" t="s">
        <v>1692</v>
      </c>
      <c r="C384" s="6" t="s">
        <v>32</v>
      </c>
      <c r="D384" s="7" t="s">
        <v>33</v>
      </c>
      <c r="E384" s="6"/>
      <c r="F384" s="8" t="s">
        <v>1693</v>
      </c>
      <c r="G384" s="9"/>
      <c r="H384" s="23"/>
      <c r="I384" s="29" t="s">
        <v>675</v>
      </c>
      <c r="J384" s="36" t="s">
        <v>1694</v>
      </c>
      <c r="K384" s="9" t="s">
        <v>1610</v>
      </c>
      <c r="L384" s="8" t="s">
        <v>1695</v>
      </c>
      <c r="M384" s="6" t="s">
        <v>39</v>
      </c>
      <c r="N384" s="8" t="s">
        <v>1696</v>
      </c>
      <c r="O384" s="8" t="s">
        <v>1697</v>
      </c>
      <c r="P384" s="22"/>
      <c r="Q384" s="20"/>
      <c r="R384" s="22"/>
      <c r="S384" s="22"/>
      <c r="T384" s="22"/>
      <c r="U384" s="22"/>
      <c r="V384" s="22"/>
      <c r="W384" s="22"/>
      <c r="X384" s="23"/>
      <c r="Y384" s="10" t="s">
        <v>42</v>
      </c>
      <c r="Z384" s="14" t="s">
        <v>1698</v>
      </c>
      <c r="AA384" s="12" t="str">
        <f t="shared" si="1"/>
        <v>M2-NyO-40a-I-1</v>
      </c>
      <c r="AB384" s="10" t="s">
        <v>44</v>
      </c>
      <c r="AC384" s="10" t="s">
        <v>555</v>
      </c>
      <c r="AD384" s="10" t="s">
        <v>45</v>
      </c>
      <c r="AE384" s="10"/>
    </row>
    <row r="385" ht="75.0" customHeight="1">
      <c r="A385" s="6" t="s">
        <v>1691</v>
      </c>
      <c r="B385" s="6" t="s">
        <v>1692</v>
      </c>
      <c r="C385" s="6" t="s">
        <v>52</v>
      </c>
      <c r="D385" s="7" t="s">
        <v>33</v>
      </c>
      <c r="E385" s="6"/>
      <c r="F385" s="8" t="s">
        <v>1699</v>
      </c>
      <c r="G385" s="8" t="s">
        <v>1700</v>
      </c>
      <c r="H385" s="23"/>
      <c r="I385" s="6" t="s">
        <v>675</v>
      </c>
      <c r="J385" s="6" t="s">
        <v>66</v>
      </c>
      <c r="K385" s="9" t="s">
        <v>1610</v>
      </c>
      <c r="L385" s="8" t="s">
        <v>1701</v>
      </c>
      <c r="M385" s="6" t="s">
        <v>39</v>
      </c>
      <c r="N385" s="8" t="s">
        <v>1696</v>
      </c>
      <c r="O385" s="8" t="s">
        <v>1697</v>
      </c>
      <c r="P385" s="22"/>
      <c r="Q385" s="20"/>
      <c r="R385" s="22"/>
      <c r="S385" s="22"/>
      <c r="T385" s="22"/>
      <c r="U385" s="22"/>
      <c r="V385" s="22"/>
      <c r="W385" s="22"/>
      <c r="X385" s="23"/>
      <c r="Y385" s="10" t="s">
        <v>42</v>
      </c>
      <c r="Z385" s="14" t="s">
        <v>1702</v>
      </c>
      <c r="AA385" s="12" t="str">
        <f t="shared" si="1"/>
        <v>M2-NyO-40a-E-1</v>
      </c>
      <c r="AB385" s="10" t="s">
        <v>44</v>
      </c>
      <c r="AC385" s="10" t="s">
        <v>555</v>
      </c>
      <c r="AD385" s="10" t="s">
        <v>45</v>
      </c>
      <c r="AE385" s="10"/>
    </row>
    <row r="386" ht="75.0" customHeight="1">
      <c r="A386" s="6" t="s">
        <v>1691</v>
      </c>
      <c r="B386" s="6" t="s">
        <v>1692</v>
      </c>
      <c r="C386" s="6" t="s">
        <v>115</v>
      </c>
      <c r="D386" s="7" t="s">
        <v>33</v>
      </c>
      <c r="E386" s="6"/>
      <c r="F386" s="8" t="s">
        <v>1703</v>
      </c>
      <c r="G386" s="8" t="s">
        <v>1704</v>
      </c>
      <c r="H386" s="23"/>
      <c r="I386" s="6" t="s">
        <v>675</v>
      </c>
      <c r="J386" s="6" t="s">
        <v>76</v>
      </c>
      <c r="K386" s="9" t="s">
        <v>1631</v>
      </c>
      <c r="L386" s="9" t="s">
        <v>1705</v>
      </c>
      <c r="M386" s="6" t="s">
        <v>39</v>
      </c>
      <c r="N386" s="8" t="s">
        <v>1696</v>
      </c>
      <c r="O386" s="8" t="s">
        <v>1697</v>
      </c>
      <c r="P386" s="22"/>
      <c r="Q386" s="20"/>
      <c r="R386" s="22"/>
      <c r="S386" s="22"/>
      <c r="T386" s="22"/>
      <c r="U386" s="22"/>
      <c r="V386" s="22"/>
      <c r="W386" s="22"/>
      <c r="X386" s="20"/>
      <c r="Y386" s="10" t="s">
        <v>42</v>
      </c>
      <c r="Z386" s="14" t="s">
        <v>1706</v>
      </c>
      <c r="AA386" s="12" t="str">
        <f t="shared" si="1"/>
        <v>M2-NyO-40a-A-1</v>
      </c>
      <c r="AB386" s="10" t="s">
        <v>44</v>
      </c>
      <c r="AC386" s="10" t="s">
        <v>555</v>
      </c>
      <c r="AD386" s="10" t="s">
        <v>45</v>
      </c>
      <c r="AE386" s="10"/>
    </row>
    <row r="387" ht="75.0" customHeight="1">
      <c r="A387" s="6" t="s">
        <v>1691</v>
      </c>
      <c r="B387" s="6" t="s">
        <v>1692</v>
      </c>
      <c r="C387" s="6" t="s">
        <v>115</v>
      </c>
      <c r="D387" s="7" t="s">
        <v>33</v>
      </c>
      <c r="E387" s="6"/>
      <c r="F387" s="8" t="s">
        <v>1707</v>
      </c>
      <c r="G387" s="8" t="s">
        <v>1708</v>
      </c>
      <c r="H387" s="23"/>
      <c r="I387" s="6" t="s">
        <v>675</v>
      </c>
      <c r="J387" s="6" t="s">
        <v>76</v>
      </c>
      <c r="K387" s="9" t="s">
        <v>1631</v>
      </c>
      <c r="L387" s="9" t="s">
        <v>1705</v>
      </c>
      <c r="M387" s="6" t="s">
        <v>39</v>
      </c>
      <c r="N387" s="8" t="s">
        <v>1696</v>
      </c>
      <c r="O387" s="8" t="s">
        <v>1697</v>
      </c>
      <c r="P387" s="22"/>
      <c r="Q387" s="20"/>
      <c r="R387" s="22"/>
      <c r="S387" s="22"/>
      <c r="T387" s="22"/>
      <c r="U387" s="22"/>
      <c r="V387" s="22"/>
      <c r="W387" s="22"/>
      <c r="X387" s="20"/>
      <c r="Y387" s="10" t="s">
        <v>42</v>
      </c>
      <c r="Z387" s="14" t="s">
        <v>1709</v>
      </c>
      <c r="AA387" s="12" t="str">
        <f t="shared" si="1"/>
        <v>M2-NyO-40a-A-2</v>
      </c>
      <c r="AB387" s="10" t="s">
        <v>44</v>
      </c>
      <c r="AC387" s="10" t="s">
        <v>555</v>
      </c>
      <c r="AD387" s="10" t="s">
        <v>45</v>
      </c>
      <c r="AE387" s="10"/>
    </row>
    <row r="388" ht="75.0" customHeight="1">
      <c r="A388" s="6" t="s">
        <v>1691</v>
      </c>
      <c r="B388" s="6" t="s">
        <v>1692</v>
      </c>
      <c r="C388" s="6" t="s">
        <v>115</v>
      </c>
      <c r="D388" s="7" t="s">
        <v>33</v>
      </c>
      <c r="E388" s="6"/>
      <c r="F388" s="8" t="s">
        <v>1710</v>
      </c>
      <c r="G388" s="8" t="s">
        <v>1711</v>
      </c>
      <c r="H388" s="23"/>
      <c r="I388" s="6" t="s">
        <v>675</v>
      </c>
      <c r="J388" s="6" t="s">
        <v>76</v>
      </c>
      <c r="K388" s="9" t="s">
        <v>1631</v>
      </c>
      <c r="L388" s="9" t="s">
        <v>1705</v>
      </c>
      <c r="M388" s="6" t="s">
        <v>39</v>
      </c>
      <c r="N388" s="8" t="s">
        <v>1696</v>
      </c>
      <c r="O388" s="8" t="s">
        <v>1697</v>
      </c>
      <c r="P388" s="22"/>
      <c r="Q388" s="20"/>
      <c r="R388" s="22"/>
      <c r="S388" s="22"/>
      <c r="T388" s="22"/>
      <c r="U388" s="22"/>
      <c r="V388" s="22"/>
      <c r="W388" s="22"/>
      <c r="X388" s="20"/>
      <c r="Y388" s="10" t="s">
        <v>42</v>
      </c>
      <c r="Z388" s="14" t="s">
        <v>1712</v>
      </c>
      <c r="AA388" s="12" t="str">
        <f t="shared" si="1"/>
        <v>M2-NyO-40a-A-3</v>
      </c>
      <c r="AB388" s="10" t="s">
        <v>44</v>
      </c>
      <c r="AC388" s="10" t="s">
        <v>555</v>
      </c>
      <c r="AD388" s="10" t="s">
        <v>45</v>
      </c>
      <c r="AE388" s="10"/>
    </row>
    <row r="389" ht="75.0" customHeight="1">
      <c r="A389" s="6" t="s">
        <v>1713</v>
      </c>
      <c r="B389" s="6" t="s">
        <v>1714</v>
      </c>
      <c r="C389" s="6" t="s">
        <v>32</v>
      </c>
      <c r="D389" s="7" t="s">
        <v>33</v>
      </c>
      <c r="E389" s="6"/>
      <c r="F389" s="8" t="s">
        <v>1673</v>
      </c>
      <c r="G389" s="9"/>
      <c r="H389" s="23"/>
      <c r="I389" s="6" t="s">
        <v>675</v>
      </c>
      <c r="J389" s="6" t="s">
        <v>48</v>
      </c>
      <c r="K389" s="9" t="s">
        <v>1610</v>
      </c>
      <c r="L389" s="8" t="s">
        <v>1715</v>
      </c>
      <c r="M389" s="29" t="s">
        <v>39</v>
      </c>
      <c r="N389" s="8" t="s">
        <v>1716</v>
      </c>
      <c r="O389" s="8" t="s">
        <v>1717</v>
      </c>
      <c r="P389" s="22"/>
      <c r="Q389" s="20"/>
      <c r="R389" s="22"/>
      <c r="S389" s="22"/>
      <c r="T389" s="22"/>
      <c r="U389" s="22"/>
      <c r="V389" s="22"/>
      <c r="W389" s="22"/>
      <c r="X389" s="20"/>
      <c r="Y389" s="10" t="s">
        <v>42</v>
      </c>
      <c r="Z389" s="14" t="s">
        <v>1718</v>
      </c>
      <c r="AA389" s="12" t="str">
        <f t="shared" si="1"/>
        <v>M2-NyO-41a-I-1</v>
      </c>
      <c r="AB389" s="10" t="s">
        <v>44</v>
      </c>
      <c r="AC389" s="10" t="s">
        <v>555</v>
      </c>
      <c r="AD389" s="10" t="s">
        <v>45</v>
      </c>
      <c r="AE389" s="10"/>
    </row>
    <row r="390" ht="75.0" customHeight="1">
      <c r="A390" s="6" t="s">
        <v>1713</v>
      </c>
      <c r="B390" s="6" t="s">
        <v>1714</v>
      </c>
      <c r="C390" s="6" t="s">
        <v>52</v>
      </c>
      <c r="D390" s="7" t="s">
        <v>33</v>
      </c>
      <c r="E390" s="6"/>
      <c r="F390" s="8" t="s">
        <v>1719</v>
      </c>
      <c r="G390" s="8" t="s">
        <v>1720</v>
      </c>
      <c r="H390" s="23"/>
      <c r="I390" s="6" t="s">
        <v>675</v>
      </c>
      <c r="J390" s="6" t="s">
        <v>66</v>
      </c>
      <c r="K390" s="9" t="s">
        <v>1610</v>
      </c>
      <c r="L390" s="8" t="s">
        <v>1721</v>
      </c>
      <c r="M390" s="29" t="s">
        <v>39</v>
      </c>
      <c r="N390" s="8" t="s">
        <v>1716</v>
      </c>
      <c r="O390" s="8" t="s">
        <v>1717</v>
      </c>
      <c r="P390" s="22"/>
      <c r="Q390" s="20"/>
      <c r="R390" s="22"/>
      <c r="S390" s="22"/>
      <c r="T390" s="22"/>
      <c r="U390" s="22"/>
      <c r="V390" s="22"/>
      <c r="W390" s="22"/>
      <c r="X390" s="20"/>
      <c r="Y390" s="10" t="s">
        <v>42</v>
      </c>
      <c r="Z390" s="14" t="s">
        <v>1722</v>
      </c>
      <c r="AA390" s="12" t="str">
        <f t="shared" si="1"/>
        <v>M2-NyO-41a-E-1</v>
      </c>
      <c r="AB390" s="10" t="s">
        <v>44</v>
      </c>
      <c r="AC390" s="10" t="s">
        <v>555</v>
      </c>
      <c r="AD390" s="10" t="s">
        <v>45</v>
      </c>
      <c r="AE390" s="10"/>
    </row>
    <row r="391" ht="75.0" customHeight="1">
      <c r="A391" s="6" t="s">
        <v>1713</v>
      </c>
      <c r="B391" s="6" t="s">
        <v>1714</v>
      </c>
      <c r="C391" s="6" t="s">
        <v>115</v>
      </c>
      <c r="D391" s="7" t="s">
        <v>33</v>
      </c>
      <c r="E391" s="6"/>
      <c r="F391" s="8" t="s">
        <v>1723</v>
      </c>
      <c r="G391" s="8" t="s">
        <v>1724</v>
      </c>
      <c r="H391" s="23"/>
      <c r="I391" s="6" t="s">
        <v>675</v>
      </c>
      <c r="J391" s="6" t="s">
        <v>76</v>
      </c>
      <c r="K391" s="9" t="s">
        <v>1725</v>
      </c>
      <c r="L391" s="8" t="s">
        <v>1726</v>
      </c>
      <c r="M391" s="29" t="s">
        <v>39</v>
      </c>
      <c r="N391" s="8" t="s">
        <v>1716</v>
      </c>
      <c r="O391" s="8" t="s">
        <v>1717</v>
      </c>
      <c r="P391" s="22"/>
      <c r="Q391" s="20"/>
      <c r="R391" s="19"/>
      <c r="S391" s="19"/>
      <c r="T391" s="19"/>
      <c r="U391" s="19"/>
      <c r="V391" s="19"/>
      <c r="W391" s="22"/>
      <c r="X391" s="20"/>
      <c r="Y391" s="10" t="s">
        <v>42</v>
      </c>
      <c r="Z391" s="14" t="s">
        <v>1727</v>
      </c>
      <c r="AA391" s="12" t="str">
        <f t="shared" si="1"/>
        <v>M2-NyO-41a-A-1</v>
      </c>
      <c r="AB391" s="10" t="s">
        <v>44</v>
      </c>
      <c r="AC391" s="10" t="s">
        <v>555</v>
      </c>
      <c r="AD391" s="10" t="s">
        <v>45</v>
      </c>
      <c r="AE391" s="10"/>
    </row>
    <row r="392" ht="75.0" customHeight="1">
      <c r="A392" s="6" t="s">
        <v>1713</v>
      </c>
      <c r="B392" s="6" t="s">
        <v>1714</v>
      </c>
      <c r="C392" s="6" t="s">
        <v>115</v>
      </c>
      <c r="D392" s="7" t="s">
        <v>33</v>
      </c>
      <c r="E392" s="6"/>
      <c r="F392" s="8" t="s">
        <v>1728</v>
      </c>
      <c r="G392" s="8" t="s">
        <v>819</v>
      </c>
      <c r="H392" s="23"/>
      <c r="I392" s="6" t="s">
        <v>675</v>
      </c>
      <c r="J392" s="6" t="s">
        <v>76</v>
      </c>
      <c r="K392" s="9" t="s">
        <v>1725</v>
      </c>
      <c r="L392" s="8" t="s">
        <v>1726</v>
      </c>
      <c r="M392" s="29" t="s">
        <v>39</v>
      </c>
      <c r="N392" s="8" t="s">
        <v>1716</v>
      </c>
      <c r="O392" s="8" t="s">
        <v>1717</v>
      </c>
      <c r="P392" s="22"/>
      <c r="Q392" s="20"/>
      <c r="R392" s="19"/>
      <c r="S392" s="19"/>
      <c r="T392" s="19"/>
      <c r="U392" s="19"/>
      <c r="V392" s="19"/>
      <c r="W392" s="22"/>
      <c r="X392" s="20"/>
      <c r="Y392" s="10" t="s">
        <v>42</v>
      </c>
      <c r="Z392" s="14" t="s">
        <v>1729</v>
      </c>
      <c r="AA392" s="12" t="str">
        <f t="shared" si="1"/>
        <v>M2-NyO-41a-A-2</v>
      </c>
      <c r="AB392" s="10" t="s">
        <v>44</v>
      </c>
      <c r="AC392" s="10" t="s">
        <v>555</v>
      </c>
      <c r="AD392" s="10" t="s">
        <v>45</v>
      </c>
      <c r="AE392" s="10"/>
    </row>
    <row r="393" ht="75.0" customHeight="1">
      <c r="A393" s="6" t="s">
        <v>1713</v>
      </c>
      <c r="B393" s="6" t="s">
        <v>1714</v>
      </c>
      <c r="C393" s="6" t="s">
        <v>115</v>
      </c>
      <c r="D393" s="7" t="s">
        <v>33</v>
      </c>
      <c r="E393" s="6"/>
      <c r="F393" s="8" t="s">
        <v>1730</v>
      </c>
      <c r="G393" s="8" t="s">
        <v>1731</v>
      </c>
      <c r="H393" s="23"/>
      <c r="I393" s="6" t="s">
        <v>675</v>
      </c>
      <c r="J393" s="6" t="s">
        <v>76</v>
      </c>
      <c r="K393" s="9" t="s">
        <v>1725</v>
      </c>
      <c r="L393" s="8" t="s">
        <v>1726</v>
      </c>
      <c r="M393" s="29" t="s">
        <v>39</v>
      </c>
      <c r="N393" s="8" t="s">
        <v>1716</v>
      </c>
      <c r="O393" s="8" t="s">
        <v>1717</v>
      </c>
      <c r="P393" s="22"/>
      <c r="Q393" s="20"/>
      <c r="R393" s="19"/>
      <c r="S393" s="19"/>
      <c r="T393" s="19"/>
      <c r="U393" s="19"/>
      <c r="V393" s="19"/>
      <c r="W393" s="22"/>
      <c r="X393" s="20"/>
      <c r="Y393" s="10" t="s">
        <v>42</v>
      </c>
      <c r="Z393" s="14" t="s">
        <v>1732</v>
      </c>
      <c r="AA393" s="12" t="str">
        <f t="shared" si="1"/>
        <v>M2-NyO-41a-A-3</v>
      </c>
      <c r="AB393" s="10" t="s">
        <v>44</v>
      </c>
      <c r="AC393" s="10" t="s">
        <v>555</v>
      </c>
      <c r="AD393" s="10" t="s">
        <v>45</v>
      </c>
      <c r="AE393" s="10"/>
    </row>
    <row r="394" ht="75.0" customHeight="1">
      <c r="A394" s="6" t="s">
        <v>1733</v>
      </c>
      <c r="B394" s="6" t="s">
        <v>1734</v>
      </c>
      <c r="C394" s="6" t="s">
        <v>32</v>
      </c>
      <c r="D394" s="7" t="s">
        <v>33</v>
      </c>
      <c r="E394" s="6"/>
      <c r="F394" s="8" t="s">
        <v>1735</v>
      </c>
      <c r="G394" s="8" t="s">
        <v>1736</v>
      </c>
      <c r="H394" s="23"/>
      <c r="I394" s="6" t="s">
        <v>675</v>
      </c>
      <c r="J394" s="6" t="s">
        <v>73</v>
      </c>
      <c r="K394" s="9" t="s">
        <v>1610</v>
      </c>
      <c r="L394" s="8" t="s">
        <v>1737</v>
      </c>
      <c r="M394" s="6" t="s">
        <v>39</v>
      </c>
      <c r="N394" s="8" t="s">
        <v>1738</v>
      </c>
      <c r="O394" s="8" t="s">
        <v>1739</v>
      </c>
      <c r="P394" s="22"/>
      <c r="Q394" s="20"/>
      <c r="R394" s="22"/>
      <c r="S394" s="22"/>
      <c r="T394" s="22"/>
      <c r="U394" s="22"/>
      <c r="V394" s="22"/>
      <c r="W394" s="22"/>
      <c r="X394" s="23"/>
      <c r="Y394" s="10" t="s">
        <v>42</v>
      </c>
      <c r="Z394" s="14" t="s">
        <v>1740</v>
      </c>
      <c r="AA394" s="12" t="str">
        <f t="shared" si="1"/>
        <v>M2-NyO-42a-I-1</v>
      </c>
      <c r="AB394" s="10" t="s">
        <v>44</v>
      </c>
      <c r="AC394" s="10" t="s">
        <v>555</v>
      </c>
      <c r="AD394" s="20"/>
      <c r="AE394" s="20"/>
    </row>
    <row r="395" ht="75.0" customHeight="1">
      <c r="A395" s="6" t="s">
        <v>1733</v>
      </c>
      <c r="B395" s="6" t="s">
        <v>1734</v>
      </c>
      <c r="C395" s="6" t="s">
        <v>52</v>
      </c>
      <c r="D395" s="7" t="s">
        <v>33</v>
      </c>
      <c r="E395" s="6"/>
      <c r="F395" s="8" t="s">
        <v>1648</v>
      </c>
      <c r="G395" s="8" t="s">
        <v>1736</v>
      </c>
      <c r="H395" s="23"/>
      <c r="I395" s="20" t="s">
        <v>675</v>
      </c>
      <c r="J395" s="6" t="s">
        <v>76</v>
      </c>
      <c r="K395" s="9" t="s">
        <v>1616</v>
      </c>
      <c r="L395" s="9" t="s">
        <v>1741</v>
      </c>
      <c r="M395" s="6" t="s">
        <v>39</v>
      </c>
      <c r="N395" s="8" t="s">
        <v>1738</v>
      </c>
      <c r="O395" s="8" t="s">
        <v>1739</v>
      </c>
      <c r="P395" s="22"/>
      <c r="Q395" s="20"/>
      <c r="R395" s="19"/>
      <c r="S395" s="19"/>
      <c r="T395" s="19"/>
      <c r="U395" s="19"/>
      <c r="V395" s="19"/>
      <c r="W395" s="19"/>
      <c r="X395" s="22"/>
      <c r="Y395" s="10" t="s">
        <v>42</v>
      </c>
      <c r="Z395" s="14" t="s">
        <v>1742</v>
      </c>
      <c r="AA395" s="12" t="str">
        <f t="shared" si="1"/>
        <v>M2-NyO-42a-E-1</v>
      </c>
      <c r="AB395" s="10" t="s">
        <v>44</v>
      </c>
      <c r="AC395" s="10" t="s">
        <v>555</v>
      </c>
      <c r="AD395" s="20"/>
      <c r="AE395" s="20"/>
    </row>
    <row r="396" ht="75.0" customHeight="1">
      <c r="A396" s="6" t="s">
        <v>1733</v>
      </c>
      <c r="B396" s="6" t="s">
        <v>1734</v>
      </c>
      <c r="C396" s="6" t="s">
        <v>115</v>
      </c>
      <c r="D396" s="7" t="s">
        <v>33</v>
      </c>
      <c r="E396" s="6"/>
      <c r="F396" s="8" t="s">
        <v>1743</v>
      </c>
      <c r="G396" s="8" t="s">
        <v>1744</v>
      </c>
      <c r="H396" s="23"/>
      <c r="I396" s="20" t="s">
        <v>675</v>
      </c>
      <c r="J396" s="6" t="s">
        <v>76</v>
      </c>
      <c r="K396" s="9" t="s">
        <v>1631</v>
      </c>
      <c r="L396" s="8" t="s">
        <v>1745</v>
      </c>
      <c r="M396" s="6" t="s">
        <v>39</v>
      </c>
      <c r="N396" s="8" t="s">
        <v>1738</v>
      </c>
      <c r="O396" s="8" t="s">
        <v>1739</v>
      </c>
      <c r="P396" s="22"/>
      <c r="Q396" s="20"/>
      <c r="R396" s="19"/>
      <c r="S396" s="19"/>
      <c r="T396" s="19"/>
      <c r="U396" s="19"/>
      <c r="V396" s="19"/>
      <c r="W396" s="19"/>
      <c r="X396" s="22"/>
      <c r="Y396" s="10" t="s">
        <v>42</v>
      </c>
      <c r="Z396" s="14" t="s">
        <v>1746</v>
      </c>
      <c r="AA396" s="12" t="str">
        <f t="shared" si="1"/>
        <v>M2-NyO-42a-A-1</v>
      </c>
      <c r="AB396" s="10" t="s">
        <v>44</v>
      </c>
      <c r="AC396" s="10" t="s">
        <v>555</v>
      </c>
      <c r="AD396" s="20"/>
      <c r="AE396" s="20"/>
    </row>
    <row r="397" ht="75.0" customHeight="1">
      <c r="A397" s="6" t="s">
        <v>1733</v>
      </c>
      <c r="B397" s="6" t="s">
        <v>1734</v>
      </c>
      <c r="C397" s="6" t="s">
        <v>115</v>
      </c>
      <c r="D397" s="7" t="s">
        <v>33</v>
      </c>
      <c r="E397" s="6"/>
      <c r="F397" s="8" t="s">
        <v>1747</v>
      </c>
      <c r="G397" s="8" t="s">
        <v>1748</v>
      </c>
      <c r="H397" s="23"/>
      <c r="I397" s="20" t="s">
        <v>675</v>
      </c>
      <c r="J397" s="6" t="s">
        <v>76</v>
      </c>
      <c r="K397" s="9" t="s">
        <v>1631</v>
      </c>
      <c r="L397" s="8" t="s">
        <v>1745</v>
      </c>
      <c r="M397" s="6" t="s">
        <v>39</v>
      </c>
      <c r="N397" s="8" t="s">
        <v>1738</v>
      </c>
      <c r="O397" s="8" t="s">
        <v>1739</v>
      </c>
      <c r="P397" s="22"/>
      <c r="Q397" s="20"/>
      <c r="R397" s="19"/>
      <c r="S397" s="19"/>
      <c r="T397" s="19"/>
      <c r="U397" s="19"/>
      <c r="V397" s="19"/>
      <c r="W397" s="19"/>
      <c r="X397" s="8"/>
      <c r="Y397" s="10" t="s">
        <v>42</v>
      </c>
      <c r="Z397" s="14" t="s">
        <v>1749</v>
      </c>
      <c r="AA397" s="12" t="str">
        <f t="shared" si="1"/>
        <v>M2-NyO-42a-A-2</v>
      </c>
      <c r="AB397" s="10" t="s">
        <v>44</v>
      </c>
      <c r="AC397" s="10" t="s">
        <v>555</v>
      </c>
      <c r="AD397" s="20"/>
      <c r="AE397" s="20"/>
    </row>
    <row r="398" ht="75.0" customHeight="1">
      <c r="A398" s="6" t="s">
        <v>1733</v>
      </c>
      <c r="B398" s="6" t="s">
        <v>1734</v>
      </c>
      <c r="C398" s="6" t="s">
        <v>115</v>
      </c>
      <c r="D398" s="7" t="s">
        <v>33</v>
      </c>
      <c r="E398" s="6"/>
      <c r="F398" s="8" t="s">
        <v>1750</v>
      </c>
      <c r="G398" s="8" t="s">
        <v>1751</v>
      </c>
      <c r="H398" s="23"/>
      <c r="I398" s="20" t="s">
        <v>675</v>
      </c>
      <c r="J398" s="6" t="s">
        <v>76</v>
      </c>
      <c r="K398" s="9" t="s">
        <v>1631</v>
      </c>
      <c r="L398" s="8" t="s">
        <v>1745</v>
      </c>
      <c r="M398" s="6" t="s">
        <v>39</v>
      </c>
      <c r="N398" s="8" t="s">
        <v>1738</v>
      </c>
      <c r="O398" s="8" t="s">
        <v>1739</v>
      </c>
      <c r="P398" s="22"/>
      <c r="Q398" s="20"/>
      <c r="R398" s="19"/>
      <c r="S398" s="19"/>
      <c r="T398" s="19"/>
      <c r="U398" s="19"/>
      <c r="V398" s="19"/>
      <c r="W398" s="19"/>
      <c r="X398" s="8"/>
      <c r="Y398" s="10" t="s">
        <v>42</v>
      </c>
      <c r="Z398" s="14" t="s">
        <v>1752</v>
      </c>
      <c r="AA398" s="12" t="str">
        <f t="shared" si="1"/>
        <v>M2-NyO-42a-A-3</v>
      </c>
      <c r="AB398" s="10" t="s">
        <v>44</v>
      </c>
      <c r="AC398" s="10" t="s">
        <v>555</v>
      </c>
      <c r="AD398" s="20"/>
      <c r="AE398" s="20"/>
    </row>
    <row r="399" ht="75.0" customHeight="1">
      <c r="A399" s="6" t="s">
        <v>1753</v>
      </c>
      <c r="B399" s="6" t="s">
        <v>1754</v>
      </c>
      <c r="C399" s="6" t="s">
        <v>32</v>
      </c>
      <c r="D399" s="7" t="s">
        <v>33</v>
      </c>
      <c r="E399" s="6"/>
      <c r="F399" s="8" t="s">
        <v>1755</v>
      </c>
      <c r="G399" s="9"/>
      <c r="H399" s="23"/>
      <c r="I399" s="20" t="s">
        <v>675</v>
      </c>
      <c r="J399" s="6" t="s">
        <v>48</v>
      </c>
      <c r="K399" s="9" t="s">
        <v>1610</v>
      </c>
      <c r="L399" s="8" t="s">
        <v>1756</v>
      </c>
      <c r="M399" s="29" t="s">
        <v>39</v>
      </c>
      <c r="N399" s="8" t="s">
        <v>1757</v>
      </c>
      <c r="O399" s="8" t="s">
        <v>1758</v>
      </c>
      <c r="P399" s="22"/>
      <c r="Q399" s="20"/>
      <c r="R399" s="19"/>
      <c r="S399" s="19"/>
      <c r="T399" s="19"/>
      <c r="U399" s="19"/>
      <c r="V399" s="19"/>
      <c r="W399" s="22"/>
      <c r="X399" s="22"/>
      <c r="Y399" s="10" t="s">
        <v>42</v>
      </c>
      <c r="Z399" s="14" t="s">
        <v>1759</v>
      </c>
      <c r="AA399" s="12" t="str">
        <f t="shared" si="1"/>
        <v>M2-NyO-43a-I-1</v>
      </c>
      <c r="AB399" s="10" t="s">
        <v>44</v>
      </c>
      <c r="AC399" s="10" t="s">
        <v>555</v>
      </c>
      <c r="AD399" s="20"/>
      <c r="AE399" s="20"/>
    </row>
    <row r="400" ht="75.0" customHeight="1">
      <c r="A400" s="6" t="s">
        <v>1753</v>
      </c>
      <c r="B400" s="6" t="s">
        <v>1754</v>
      </c>
      <c r="C400" s="6" t="s">
        <v>52</v>
      </c>
      <c r="D400" s="7" t="s">
        <v>33</v>
      </c>
      <c r="E400" s="6"/>
      <c r="F400" s="8" t="s">
        <v>1648</v>
      </c>
      <c r="G400" s="8" t="s">
        <v>1760</v>
      </c>
      <c r="H400" s="23"/>
      <c r="I400" s="20" t="s">
        <v>675</v>
      </c>
      <c r="J400" s="6" t="s">
        <v>76</v>
      </c>
      <c r="K400" s="9" t="s">
        <v>1616</v>
      </c>
      <c r="L400" s="9" t="s">
        <v>1761</v>
      </c>
      <c r="M400" s="29" t="s">
        <v>39</v>
      </c>
      <c r="N400" s="8" t="s">
        <v>1757</v>
      </c>
      <c r="O400" s="8" t="s">
        <v>1758</v>
      </c>
      <c r="P400" s="22"/>
      <c r="Q400" s="20"/>
      <c r="R400" s="22"/>
      <c r="S400" s="22"/>
      <c r="T400" s="22"/>
      <c r="U400" s="22"/>
      <c r="V400" s="22"/>
      <c r="W400" s="22"/>
      <c r="X400" s="20"/>
      <c r="Y400" s="10" t="s">
        <v>42</v>
      </c>
      <c r="Z400" s="14" t="s">
        <v>1762</v>
      </c>
      <c r="AA400" s="12" t="str">
        <f t="shared" si="1"/>
        <v>M2-NyO-43a-E-1</v>
      </c>
      <c r="AB400" s="10" t="s">
        <v>44</v>
      </c>
      <c r="AC400" s="10" t="s">
        <v>555</v>
      </c>
      <c r="AD400" s="20"/>
      <c r="AE400" s="20"/>
    </row>
    <row r="401" ht="75.0" customHeight="1">
      <c r="A401" s="6" t="s">
        <v>1753</v>
      </c>
      <c r="B401" s="6" t="s">
        <v>1754</v>
      </c>
      <c r="C401" s="6" t="s">
        <v>115</v>
      </c>
      <c r="D401" s="7" t="s">
        <v>33</v>
      </c>
      <c r="E401" s="6"/>
      <c r="F401" s="8" t="s">
        <v>1763</v>
      </c>
      <c r="G401" s="8" t="s">
        <v>1764</v>
      </c>
      <c r="H401" s="23"/>
      <c r="I401" s="20" t="s">
        <v>675</v>
      </c>
      <c r="J401" s="6" t="s">
        <v>76</v>
      </c>
      <c r="K401" s="9" t="s">
        <v>1765</v>
      </c>
      <c r="L401" s="9" t="s">
        <v>1766</v>
      </c>
      <c r="M401" s="29" t="s">
        <v>39</v>
      </c>
      <c r="N401" s="8" t="s">
        <v>1757</v>
      </c>
      <c r="O401" s="8" t="s">
        <v>1758</v>
      </c>
      <c r="P401" s="22"/>
      <c r="Q401" s="20"/>
      <c r="R401" s="22"/>
      <c r="S401" s="22"/>
      <c r="T401" s="22"/>
      <c r="U401" s="22"/>
      <c r="V401" s="22"/>
      <c r="W401" s="22"/>
      <c r="X401" s="20"/>
      <c r="Y401" s="10" t="s">
        <v>42</v>
      </c>
      <c r="Z401" s="14" t="s">
        <v>1767</v>
      </c>
      <c r="AA401" s="12" t="str">
        <f t="shared" si="1"/>
        <v>M2-NyO-43a-A-1</v>
      </c>
      <c r="AB401" s="10" t="s">
        <v>44</v>
      </c>
      <c r="AC401" s="10" t="s">
        <v>555</v>
      </c>
      <c r="AD401" s="20"/>
      <c r="AE401" s="20"/>
    </row>
    <row r="402" ht="75.0" customHeight="1">
      <c r="A402" s="6" t="s">
        <v>1753</v>
      </c>
      <c r="B402" s="6" t="s">
        <v>1754</v>
      </c>
      <c r="C402" s="6" t="s">
        <v>115</v>
      </c>
      <c r="D402" s="7" t="s">
        <v>33</v>
      </c>
      <c r="E402" s="6"/>
      <c r="F402" s="8" t="s">
        <v>1768</v>
      </c>
      <c r="G402" s="8" t="s">
        <v>1769</v>
      </c>
      <c r="H402" s="9"/>
      <c r="I402" s="20" t="s">
        <v>675</v>
      </c>
      <c r="J402" s="6" t="s">
        <v>76</v>
      </c>
      <c r="K402" s="9" t="s">
        <v>1770</v>
      </c>
      <c r="L402" s="8" t="s">
        <v>1766</v>
      </c>
      <c r="M402" s="29" t="s">
        <v>39</v>
      </c>
      <c r="N402" s="8" t="s">
        <v>1757</v>
      </c>
      <c r="O402" s="8" t="s">
        <v>1758</v>
      </c>
      <c r="P402" s="22"/>
      <c r="Q402" s="20"/>
      <c r="R402" s="22"/>
      <c r="S402" s="22"/>
      <c r="T402" s="22"/>
      <c r="U402" s="22"/>
      <c r="V402" s="22"/>
      <c r="W402" s="22"/>
      <c r="X402" s="20"/>
      <c r="Y402" s="10" t="s">
        <v>42</v>
      </c>
      <c r="Z402" s="14" t="s">
        <v>1771</v>
      </c>
      <c r="AA402" s="12" t="str">
        <f t="shared" si="1"/>
        <v>M2-NyO-43a-A-2</v>
      </c>
      <c r="AB402" s="10" t="s">
        <v>44</v>
      </c>
      <c r="AC402" s="10" t="s">
        <v>555</v>
      </c>
      <c r="AD402" s="20"/>
      <c r="AE402" s="20"/>
    </row>
    <row r="403" ht="75.0" customHeight="1">
      <c r="A403" s="6" t="s">
        <v>1753</v>
      </c>
      <c r="B403" s="6" t="s">
        <v>1754</v>
      </c>
      <c r="C403" s="6" t="s">
        <v>115</v>
      </c>
      <c r="D403" s="7" t="s">
        <v>33</v>
      </c>
      <c r="E403" s="6"/>
      <c r="F403" s="8" t="s">
        <v>1772</v>
      </c>
      <c r="G403" s="8" t="s">
        <v>1773</v>
      </c>
      <c r="H403" s="23"/>
      <c r="I403" s="20" t="s">
        <v>675</v>
      </c>
      <c r="J403" s="6" t="s">
        <v>76</v>
      </c>
      <c r="K403" s="9" t="s">
        <v>1774</v>
      </c>
      <c r="L403" s="8" t="s">
        <v>1766</v>
      </c>
      <c r="M403" s="29" t="s">
        <v>39</v>
      </c>
      <c r="N403" s="8" t="s">
        <v>1757</v>
      </c>
      <c r="O403" s="8" t="s">
        <v>1758</v>
      </c>
      <c r="P403" s="22"/>
      <c r="Q403" s="20"/>
      <c r="R403" s="22"/>
      <c r="S403" s="22"/>
      <c r="T403" s="22"/>
      <c r="U403" s="22"/>
      <c r="V403" s="22"/>
      <c r="W403" s="22"/>
      <c r="X403" s="20"/>
      <c r="Y403" s="10" t="s">
        <v>42</v>
      </c>
      <c r="Z403" s="14" t="s">
        <v>1775</v>
      </c>
      <c r="AA403" s="12" t="str">
        <f t="shared" si="1"/>
        <v>M2-NyO-43a-A-3</v>
      </c>
      <c r="AB403" s="10" t="s">
        <v>44</v>
      </c>
      <c r="AC403" s="10" t="s">
        <v>555</v>
      </c>
      <c r="AD403" s="20"/>
      <c r="AE403" s="20"/>
    </row>
    <row r="404" ht="75.0" customHeight="1">
      <c r="A404" s="6" t="s">
        <v>1776</v>
      </c>
      <c r="B404" s="6" t="s">
        <v>1777</v>
      </c>
      <c r="C404" s="6" t="s">
        <v>32</v>
      </c>
      <c r="D404" s="7" t="s">
        <v>33</v>
      </c>
      <c r="E404" s="6"/>
      <c r="F404" s="8" t="s">
        <v>1778</v>
      </c>
      <c r="G404" s="9"/>
      <c r="H404" s="23"/>
      <c r="I404" s="20" t="s">
        <v>675</v>
      </c>
      <c r="J404" s="10" t="s">
        <v>957</v>
      </c>
      <c r="K404" s="9" t="s">
        <v>1610</v>
      </c>
      <c r="L404" s="8" t="s">
        <v>1779</v>
      </c>
      <c r="M404" s="29" t="s">
        <v>39</v>
      </c>
      <c r="N404" s="8" t="s">
        <v>1780</v>
      </c>
      <c r="O404" s="8" t="s">
        <v>1781</v>
      </c>
      <c r="P404" s="22"/>
      <c r="Q404" s="20"/>
      <c r="R404" s="22"/>
      <c r="S404" s="22"/>
      <c r="T404" s="22"/>
      <c r="U404" s="22"/>
      <c r="V404" s="22"/>
      <c r="W404" s="22"/>
      <c r="X404" s="20"/>
      <c r="Y404" s="10" t="s">
        <v>42</v>
      </c>
      <c r="Z404" s="14" t="s">
        <v>1782</v>
      </c>
      <c r="AA404" s="12" t="str">
        <f t="shared" si="1"/>
        <v>M2-NyO-44a-I-1</v>
      </c>
      <c r="AB404" s="10" t="s">
        <v>44</v>
      </c>
      <c r="AC404" s="10" t="s">
        <v>555</v>
      </c>
      <c r="AD404" s="20"/>
      <c r="AE404" s="20"/>
    </row>
    <row r="405" ht="75.0" customHeight="1">
      <c r="A405" s="6" t="s">
        <v>1776</v>
      </c>
      <c r="B405" s="6" t="s">
        <v>1777</v>
      </c>
      <c r="C405" s="6" t="s">
        <v>52</v>
      </c>
      <c r="D405" s="7" t="s">
        <v>33</v>
      </c>
      <c r="E405" s="6"/>
      <c r="F405" s="8" t="s">
        <v>1648</v>
      </c>
      <c r="G405" s="8" t="s">
        <v>1783</v>
      </c>
      <c r="H405" s="23"/>
      <c r="I405" s="20" t="s">
        <v>675</v>
      </c>
      <c r="J405" s="6" t="s">
        <v>76</v>
      </c>
      <c r="K405" s="9" t="s">
        <v>1616</v>
      </c>
      <c r="L405" s="9" t="s">
        <v>1784</v>
      </c>
      <c r="M405" s="29" t="s">
        <v>39</v>
      </c>
      <c r="N405" s="8" t="s">
        <v>1780</v>
      </c>
      <c r="O405" s="8" t="s">
        <v>1781</v>
      </c>
      <c r="P405" s="22"/>
      <c r="Q405" s="20"/>
      <c r="R405" s="22"/>
      <c r="S405" s="22"/>
      <c r="T405" s="22"/>
      <c r="U405" s="22"/>
      <c r="V405" s="22"/>
      <c r="W405" s="22"/>
      <c r="X405" s="20"/>
      <c r="Y405" s="10" t="s">
        <v>42</v>
      </c>
      <c r="Z405" s="14" t="s">
        <v>1785</v>
      </c>
      <c r="AA405" s="12" t="str">
        <f t="shared" si="1"/>
        <v>M2-NyO-44a-E-1</v>
      </c>
      <c r="AB405" s="10" t="s">
        <v>44</v>
      </c>
      <c r="AC405" s="10" t="s">
        <v>555</v>
      </c>
      <c r="AD405" s="20"/>
      <c r="AE405" s="20"/>
    </row>
    <row r="406" ht="75.0" customHeight="1">
      <c r="A406" s="6" t="s">
        <v>1776</v>
      </c>
      <c r="B406" s="6" t="s">
        <v>1777</v>
      </c>
      <c r="C406" s="6" t="s">
        <v>115</v>
      </c>
      <c r="D406" s="7" t="s">
        <v>33</v>
      </c>
      <c r="E406" s="6"/>
      <c r="F406" s="8" t="s">
        <v>1786</v>
      </c>
      <c r="G406" s="8" t="s">
        <v>1787</v>
      </c>
      <c r="H406" s="23"/>
      <c r="I406" s="20" t="s">
        <v>675</v>
      </c>
      <c r="J406" s="6" t="s">
        <v>76</v>
      </c>
      <c r="K406" s="9" t="s">
        <v>1788</v>
      </c>
      <c r="L406" s="9" t="s">
        <v>1784</v>
      </c>
      <c r="M406" s="29" t="s">
        <v>39</v>
      </c>
      <c r="N406" s="8" t="s">
        <v>1780</v>
      </c>
      <c r="O406" s="8" t="s">
        <v>1781</v>
      </c>
      <c r="P406" s="22"/>
      <c r="Q406" s="20"/>
      <c r="R406" s="22"/>
      <c r="S406" s="22"/>
      <c r="T406" s="22"/>
      <c r="U406" s="22"/>
      <c r="V406" s="22"/>
      <c r="W406" s="22"/>
      <c r="X406" s="20"/>
      <c r="Y406" s="10" t="s">
        <v>42</v>
      </c>
      <c r="Z406" s="14" t="s">
        <v>1789</v>
      </c>
      <c r="AA406" s="12" t="str">
        <f t="shared" si="1"/>
        <v>M2-NyO-44a-A-1</v>
      </c>
      <c r="AB406" s="10" t="s">
        <v>44</v>
      </c>
      <c r="AC406" s="10" t="s">
        <v>555</v>
      </c>
      <c r="AD406" s="20"/>
      <c r="AE406" s="20"/>
    </row>
    <row r="407" ht="75.0" customHeight="1">
      <c r="A407" s="6" t="s">
        <v>1776</v>
      </c>
      <c r="B407" s="6" t="s">
        <v>1777</v>
      </c>
      <c r="C407" s="6" t="s">
        <v>115</v>
      </c>
      <c r="D407" s="7" t="s">
        <v>33</v>
      </c>
      <c r="E407" s="6"/>
      <c r="F407" s="8" t="s">
        <v>1790</v>
      </c>
      <c r="G407" s="8" t="s">
        <v>1791</v>
      </c>
      <c r="H407" s="23"/>
      <c r="I407" s="6" t="s">
        <v>675</v>
      </c>
      <c r="J407" s="6" t="s">
        <v>76</v>
      </c>
      <c r="K407" s="9" t="s">
        <v>1774</v>
      </c>
      <c r="L407" s="8" t="s">
        <v>1784</v>
      </c>
      <c r="M407" s="29" t="s">
        <v>39</v>
      </c>
      <c r="N407" s="8" t="s">
        <v>1780</v>
      </c>
      <c r="O407" s="8" t="s">
        <v>1781</v>
      </c>
      <c r="P407" s="22"/>
      <c r="Q407" s="20"/>
      <c r="R407" s="22"/>
      <c r="S407" s="22"/>
      <c r="T407" s="22"/>
      <c r="U407" s="22"/>
      <c r="V407" s="22"/>
      <c r="W407" s="22"/>
      <c r="X407" s="20"/>
      <c r="Y407" s="10" t="s">
        <v>42</v>
      </c>
      <c r="Z407" s="14" t="s">
        <v>1792</v>
      </c>
      <c r="AA407" s="12" t="str">
        <f t="shared" si="1"/>
        <v>M2-NyO-44a-A-2</v>
      </c>
      <c r="AB407" s="10" t="s">
        <v>44</v>
      </c>
      <c r="AC407" s="10" t="s">
        <v>555</v>
      </c>
      <c r="AD407" s="20"/>
      <c r="AE407" s="20"/>
    </row>
    <row r="408" ht="75.0" customHeight="1">
      <c r="A408" s="6" t="s">
        <v>1776</v>
      </c>
      <c r="B408" s="6" t="s">
        <v>1777</v>
      </c>
      <c r="C408" s="6" t="s">
        <v>115</v>
      </c>
      <c r="D408" s="7" t="s">
        <v>33</v>
      </c>
      <c r="E408" s="6"/>
      <c r="F408" s="8" t="s">
        <v>1793</v>
      </c>
      <c r="G408" s="8" t="s">
        <v>1794</v>
      </c>
      <c r="H408" s="23"/>
      <c r="I408" s="6" t="s">
        <v>675</v>
      </c>
      <c r="J408" s="6" t="s">
        <v>76</v>
      </c>
      <c r="K408" s="9" t="s">
        <v>1795</v>
      </c>
      <c r="L408" s="8" t="s">
        <v>1784</v>
      </c>
      <c r="M408" s="29" t="s">
        <v>39</v>
      </c>
      <c r="N408" s="8" t="s">
        <v>1780</v>
      </c>
      <c r="O408" s="8" t="s">
        <v>1781</v>
      </c>
      <c r="P408" s="22"/>
      <c r="Q408" s="20"/>
      <c r="R408" s="22"/>
      <c r="S408" s="22"/>
      <c r="T408" s="22"/>
      <c r="U408" s="22"/>
      <c r="V408" s="22"/>
      <c r="W408" s="22"/>
      <c r="X408" s="20"/>
      <c r="Y408" s="10" t="s">
        <v>42</v>
      </c>
      <c r="Z408" s="14" t="s">
        <v>1796</v>
      </c>
      <c r="AA408" s="12" t="str">
        <f t="shared" si="1"/>
        <v>M2-NyO-44a-A-3</v>
      </c>
      <c r="AB408" s="10" t="s">
        <v>44</v>
      </c>
      <c r="AC408" s="10" t="s">
        <v>555</v>
      </c>
      <c r="AD408" s="20"/>
      <c r="AE408" s="20"/>
    </row>
    <row r="409" ht="75.0" customHeight="1">
      <c r="A409" s="6" t="s">
        <v>1797</v>
      </c>
      <c r="B409" s="6" t="s">
        <v>1798</v>
      </c>
      <c r="C409" s="6" t="s">
        <v>32</v>
      </c>
      <c r="D409" s="7" t="s">
        <v>33</v>
      </c>
      <c r="E409" s="6"/>
      <c r="F409" s="8" t="s">
        <v>1673</v>
      </c>
      <c r="G409" s="9"/>
      <c r="H409" s="23"/>
      <c r="I409" s="6" t="s">
        <v>675</v>
      </c>
      <c r="J409" s="6" t="s">
        <v>48</v>
      </c>
      <c r="K409" s="9" t="s">
        <v>1610</v>
      </c>
      <c r="L409" s="8" t="s">
        <v>1799</v>
      </c>
      <c r="M409" s="29" t="s">
        <v>39</v>
      </c>
      <c r="N409" s="8" t="s">
        <v>1800</v>
      </c>
      <c r="O409" s="8" t="s">
        <v>1801</v>
      </c>
      <c r="P409" s="22"/>
      <c r="Q409" s="20"/>
      <c r="R409" s="22"/>
      <c r="S409" s="22"/>
      <c r="T409" s="22"/>
      <c r="U409" s="22"/>
      <c r="V409" s="22"/>
      <c r="W409" s="22"/>
      <c r="X409" s="20"/>
      <c r="Y409" s="10" t="s">
        <v>42</v>
      </c>
      <c r="Z409" s="14" t="s">
        <v>1802</v>
      </c>
      <c r="AA409" s="12" t="str">
        <f t="shared" si="1"/>
        <v>M2-NyO-45a-I-1</v>
      </c>
      <c r="AB409" s="10" t="s">
        <v>44</v>
      </c>
      <c r="AC409" s="10" t="s">
        <v>555</v>
      </c>
      <c r="AD409" s="20"/>
      <c r="AE409" s="20"/>
    </row>
    <row r="410" ht="75.0" customHeight="1">
      <c r="A410" s="6" t="s">
        <v>1797</v>
      </c>
      <c r="B410" s="6" t="s">
        <v>1798</v>
      </c>
      <c r="C410" s="6" t="s">
        <v>52</v>
      </c>
      <c r="D410" s="7" t="s">
        <v>33</v>
      </c>
      <c r="E410" s="6"/>
      <c r="F410" s="8" t="s">
        <v>1648</v>
      </c>
      <c r="G410" s="8" t="s">
        <v>1803</v>
      </c>
      <c r="H410" s="23"/>
      <c r="I410" s="6" t="s">
        <v>675</v>
      </c>
      <c r="J410" s="6" t="s">
        <v>76</v>
      </c>
      <c r="K410" s="9" t="s">
        <v>1616</v>
      </c>
      <c r="L410" s="9" t="s">
        <v>1804</v>
      </c>
      <c r="M410" s="29" t="s">
        <v>39</v>
      </c>
      <c r="N410" s="8" t="s">
        <v>1800</v>
      </c>
      <c r="O410" s="8" t="s">
        <v>1801</v>
      </c>
      <c r="P410" s="22"/>
      <c r="Q410" s="20"/>
      <c r="R410" s="22"/>
      <c r="S410" s="22"/>
      <c r="T410" s="22"/>
      <c r="U410" s="22"/>
      <c r="V410" s="22"/>
      <c r="W410" s="22"/>
      <c r="X410" s="20"/>
      <c r="Y410" s="10" t="s">
        <v>42</v>
      </c>
      <c r="Z410" s="14" t="s">
        <v>1805</v>
      </c>
      <c r="AA410" s="12" t="str">
        <f t="shared" si="1"/>
        <v>M2-NyO-45a-E-1</v>
      </c>
      <c r="AB410" s="10" t="s">
        <v>44</v>
      </c>
      <c r="AC410" s="10" t="s">
        <v>555</v>
      </c>
      <c r="AD410" s="20"/>
      <c r="AE410" s="20"/>
    </row>
    <row r="411" ht="75.0" customHeight="1">
      <c r="A411" s="6" t="s">
        <v>1797</v>
      </c>
      <c r="B411" s="6" t="s">
        <v>1798</v>
      </c>
      <c r="C411" s="6" t="s">
        <v>115</v>
      </c>
      <c r="D411" s="7" t="s">
        <v>33</v>
      </c>
      <c r="E411" s="6"/>
      <c r="F411" s="8" t="s">
        <v>1806</v>
      </c>
      <c r="G411" s="8" t="s">
        <v>1807</v>
      </c>
      <c r="H411" s="9"/>
      <c r="I411" s="6" t="s">
        <v>675</v>
      </c>
      <c r="J411" s="6" t="s">
        <v>76</v>
      </c>
      <c r="K411" s="9" t="s">
        <v>1631</v>
      </c>
      <c r="L411" s="8" t="s">
        <v>1804</v>
      </c>
      <c r="M411" s="29" t="s">
        <v>39</v>
      </c>
      <c r="N411" s="8" t="s">
        <v>1800</v>
      </c>
      <c r="O411" s="8" t="s">
        <v>1801</v>
      </c>
      <c r="P411" s="22"/>
      <c r="Q411" s="20"/>
      <c r="R411" s="22"/>
      <c r="S411" s="22"/>
      <c r="T411" s="22"/>
      <c r="U411" s="22"/>
      <c r="V411" s="22"/>
      <c r="W411" s="22"/>
      <c r="X411" s="20"/>
      <c r="Y411" s="10" t="s">
        <v>42</v>
      </c>
      <c r="Z411" s="14" t="s">
        <v>1808</v>
      </c>
      <c r="AA411" s="12" t="str">
        <f t="shared" si="1"/>
        <v>M2-NyO-45a-A-1</v>
      </c>
      <c r="AB411" s="10" t="s">
        <v>44</v>
      </c>
      <c r="AC411" s="10" t="s">
        <v>555</v>
      </c>
      <c r="AD411" s="20"/>
      <c r="AE411" s="20"/>
    </row>
    <row r="412" ht="75.0" customHeight="1">
      <c r="A412" s="6" t="s">
        <v>1797</v>
      </c>
      <c r="B412" s="6" t="s">
        <v>1798</v>
      </c>
      <c r="C412" s="6" t="s">
        <v>115</v>
      </c>
      <c r="D412" s="7" t="s">
        <v>33</v>
      </c>
      <c r="E412" s="10"/>
      <c r="F412" s="8" t="s">
        <v>1809</v>
      </c>
      <c r="G412" s="8" t="s">
        <v>1810</v>
      </c>
      <c r="H412" s="23"/>
      <c r="I412" s="6" t="s">
        <v>675</v>
      </c>
      <c r="J412" s="6" t="s">
        <v>76</v>
      </c>
      <c r="K412" s="9" t="s">
        <v>1631</v>
      </c>
      <c r="L412" s="8" t="s">
        <v>1804</v>
      </c>
      <c r="M412" s="29" t="s">
        <v>39</v>
      </c>
      <c r="N412" s="8" t="s">
        <v>1800</v>
      </c>
      <c r="O412" s="8" t="s">
        <v>1801</v>
      </c>
      <c r="P412" s="22"/>
      <c r="Q412" s="20"/>
      <c r="R412" s="22"/>
      <c r="S412" s="22"/>
      <c r="T412" s="22"/>
      <c r="U412" s="22"/>
      <c r="V412" s="22"/>
      <c r="W412" s="22"/>
      <c r="X412" s="20"/>
      <c r="Y412" s="10" t="s">
        <v>42</v>
      </c>
      <c r="Z412" s="14" t="s">
        <v>1811</v>
      </c>
      <c r="AA412" s="12" t="str">
        <f t="shared" si="1"/>
        <v>M2-NyO-45a-A-2</v>
      </c>
      <c r="AB412" s="10" t="s">
        <v>44</v>
      </c>
      <c r="AC412" s="10" t="s">
        <v>555</v>
      </c>
      <c r="AD412" s="20"/>
      <c r="AE412" s="20"/>
    </row>
    <row r="413" ht="75.0" customHeight="1">
      <c r="A413" s="6" t="s">
        <v>1797</v>
      </c>
      <c r="B413" s="6" t="s">
        <v>1798</v>
      </c>
      <c r="C413" s="6" t="s">
        <v>115</v>
      </c>
      <c r="D413" s="7" t="s">
        <v>33</v>
      </c>
      <c r="E413" s="10"/>
      <c r="F413" s="8" t="s">
        <v>1812</v>
      </c>
      <c r="G413" s="8" t="s">
        <v>1813</v>
      </c>
      <c r="H413" s="23"/>
      <c r="I413" s="6" t="s">
        <v>675</v>
      </c>
      <c r="J413" s="6" t="s">
        <v>76</v>
      </c>
      <c r="K413" s="9" t="s">
        <v>1631</v>
      </c>
      <c r="L413" s="9" t="s">
        <v>1804</v>
      </c>
      <c r="M413" s="29" t="s">
        <v>39</v>
      </c>
      <c r="N413" s="8" t="s">
        <v>1800</v>
      </c>
      <c r="O413" s="8" t="s">
        <v>1801</v>
      </c>
      <c r="P413" s="22"/>
      <c r="Q413" s="20"/>
      <c r="R413" s="22"/>
      <c r="S413" s="22"/>
      <c r="T413" s="22"/>
      <c r="U413" s="22"/>
      <c r="V413" s="22"/>
      <c r="W413" s="22"/>
      <c r="X413" s="20"/>
      <c r="Y413" s="10" t="s">
        <v>42</v>
      </c>
      <c r="Z413" s="14" t="s">
        <v>1814</v>
      </c>
      <c r="AA413" s="12" t="str">
        <f t="shared" si="1"/>
        <v>M2-NyO-45a-A-3</v>
      </c>
      <c r="AB413" s="10" t="s">
        <v>44</v>
      </c>
      <c r="AC413" s="10" t="s">
        <v>555</v>
      </c>
      <c r="AD413" s="20"/>
      <c r="AE413" s="20"/>
    </row>
    <row r="414" ht="75.0" customHeight="1">
      <c r="A414" s="6" t="s">
        <v>1815</v>
      </c>
      <c r="B414" s="6" t="s">
        <v>1816</v>
      </c>
      <c r="C414" s="6" t="s">
        <v>32</v>
      </c>
      <c r="D414" s="7" t="s">
        <v>33</v>
      </c>
      <c r="E414" s="10"/>
      <c r="F414" s="9" t="s">
        <v>1817</v>
      </c>
      <c r="G414" s="8" t="s">
        <v>1818</v>
      </c>
      <c r="H414" s="23"/>
      <c r="I414" s="6" t="s">
        <v>675</v>
      </c>
      <c r="J414" s="6" t="s">
        <v>73</v>
      </c>
      <c r="K414" s="9" t="s">
        <v>1819</v>
      </c>
      <c r="L414" s="8" t="s">
        <v>1820</v>
      </c>
      <c r="M414" s="29" t="s">
        <v>39</v>
      </c>
      <c r="N414" s="8" t="s">
        <v>1821</v>
      </c>
      <c r="O414" s="8" t="s">
        <v>1822</v>
      </c>
      <c r="P414" s="22"/>
      <c r="Q414" s="20"/>
      <c r="R414" s="22"/>
      <c r="S414" s="22"/>
      <c r="T414" s="22"/>
      <c r="U414" s="22"/>
      <c r="V414" s="22"/>
      <c r="W414" s="22"/>
      <c r="X414" s="20"/>
      <c r="Y414" s="10" t="s">
        <v>42</v>
      </c>
      <c r="Z414" s="14" t="s">
        <v>1823</v>
      </c>
      <c r="AA414" s="12" t="str">
        <f t="shared" si="1"/>
        <v>M2-NyO-46a-I-1</v>
      </c>
      <c r="AB414" s="10" t="s">
        <v>44</v>
      </c>
      <c r="AC414" s="10" t="s">
        <v>555</v>
      </c>
      <c r="AD414" s="10" t="s">
        <v>45</v>
      </c>
      <c r="AE414" s="10"/>
    </row>
    <row r="415" ht="75.0" customHeight="1">
      <c r="A415" s="6" t="s">
        <v>1815</v>
      </c>
      <c r="B415" s="6" t="s">
        <v>1816</v>
      </c>
      <c r="C415" s="6" t="s">
        <v>52</v>
      </c>
      <c r="D415" s="7" t="s">
        <v>33</v>
      </c>
      <c r="E415" s="10"/>
      <c r="F415" s="9" t="s">
        <v>1824</v>
      </c>
      <c r="G415" s="9" t="s">
        <v>1825</v>
      </c>
      <c r="H415" s="23"/>
      <c r="I415" s="6" t="s">
        <v>675</v>
      </c>
      <c r="J415" s="6" t="s">
        <v>76</v>
      </c>
      <c r="K415" s="9" t="s">
        <v>1060</v>
      </c>
      <c r="L415" s="8" t="s">
        <v>1826</v>
      </c>
      <c r="M415" s="29" t="s">
        <v>39</v>
      </c>
      <c r="N415" s="8" t="s">
        <v>1821</v>
      </c>
      <c r="O415" s="9" t="s">
        <v>1827</v>
      </c>
      <c r="P415" s="22"/>
      <c r="Q415" s="20"/>
      <c r="R415" s="22"/>
      <c r="S415" s="22"/>
      <c r="T415" s="22"/>
      <c r="U415" s="22"/>
      <c r="V415" s="22"/>
      <c r="W415" s="22"/>
      <c r="X415" s="20"/>
      <c r="Y415" s="10" t="s">
        <v>42</v>
      </c>
      <c r="Z415" s="14" t="s">
        <v>1828</v>
      </c>
      <c r="AA415" s="12" t="str">
        <f t="shared" si="1"/>
        <v>M2-NyO-46a-E-1</v>
      </c>
      <c r="AB415" s="10" t="s">
        <v>44</v>
      </c>
      <c r="AC415" s="10" t="s">
        <v>555</v>
      </c>
      <c r="AD415" s="10" t="s">
        <v>45</v>
      </c>
      <c r="AE415" s="10"/>
    </row>
    <row r="416" ht="75.0" customHeight="1">
      <c r="A416" s="6" t="s">
        <v>1815</v>
      </c>
      <c r="B416" s="6" t="s">
        <v>1816</v>
      </c>
      <c r="C416" s="6" t="s">
        <v>115</v>
      </c>
      <c r="D416" s="7" t="s">
        <v>33</v>
      </c>
      <c r="E416" s="10"/>
      <c r="F416" s="9" t="s">
        <v>1829</v>
      </c>
      <c r="G416" s="9" t="s">
        <v>1830</v>
      </c>
      <c r="H416" s="23"/>
      <c r="I416" s="6" t="s">
        <v>675</v>
      </c>
      <c r="J416" s="6" t="s">
        <v>76</v>
      </c>
      <c r="K416" s="9" t="s">
        <v>1831</v>
      </c>
      <c r="L416" s="9" t="s">
        <v>1826</v>
      </c>
      <c r="M416" s="29" t="s">
        <v>39</v>
      </c>
      <c r="N416" s="8" t="s">
        <v>1821</v>
      </c>
      <c r="O416" s="9" t="s">
        <v>1827</v>
      </c>
      <c r="P416" s="22"/>
      <c r="Q416" s="20"/>
      <c r="R416" s="22"/>
      <c r="S416" s="22"/>
      <c r="T416" s="22"/>
      <c r="U416" s="22"/>
      <c r="V416" s="22"/>
      <c r="W416" s="22"/>
      <c r="X416" s="20"/>
      <c r="Y416" s="10" t="s">
        <v>42</v>
      </c>
      <c r="Z416" s="14" t="s">
        <v>1832</v>
      </c>
      <c r="AA416" s="12" t="str">
        <f t="shared" si="1"/>
        <v>M2-NyO-46a-A-1</v>
      </c>
      <c r="AB416" s="10" t="s">
        <v>44</v>
      </c>
      <c r="AC416" s="10" t="s">
        <v>555</v>
      </c>
      <c r="AD416" s="10" t="s">
        <v>45</v>
      </c>
      <c r="AE416" s="10"/>
    </row>
    <row r="417" ht="75.0" customHeight="1">
      <c r="A417" s="6" t="s">
        <v>1815</v>
      </c>
      <c r="B417" s="6" t="s">
        <v>1816</v>
      </c>
      <c r="C417" s="6" t="s">
        <v>115</v>
      </c>
      <c r="D417" s="7" t="s">
        <v>33</v>
      </c>
      <c r="E417" s="10"/>
      <c r="F417" s="9" t="s">
        <v>1833</v>
      </c>
      <c r="G417" s="9" t="s">
        <v>1834</v>
      </c>
      <c r="H417" s="23"/>
      <c r="I417" s="6" t="s">
        <v>675</v>
      </c>
      <c r="J417" s="6" t="s">
        <v>76</v>
      </c>
      <c r="K417" s="9" t="s">
        <v>1835</v>
      </c>
      <c r="L417" s="9" t="s">
        <v>1826</v>
      </c>
      <c r="M417" s="29" t="s">
        <v>39</v>
      </c>
      <c r="N417" s="8" t="s">
        <v>1821</v>
      </c>
      <c r="O417" s="8" t="s">
        <v>1827</v>
      </c>
      <c r="P417" s="22"/>
      <c r="Q417" s="20"/>
      <c r="R417" s="22"/>
      <c r="S417" s="22"/>
      <c r="T417" s="22"/>
      <c r="U417" s="22"/>
      <c r="V417" s="22"/>
      <c r="W417" s="22"/>
      <c r="X417" s="20"/>
      <c r="Y417" s="10" t="s">
        <v>42</v>
      </c>
      <c r="Z417" s="14" t="s">
        <v>1836</v>
      </c>
      <c r="AA417" s="12" t="str">
        <f t="shared" si="1"/>
        <v>M2-NyO-46a-A-2</v>
      </c>
      <c r="AB417" s="10" t="s">
        <v>44</v>
      </c>
      <c r="AC417" s="10" t="s">
        <v>555</v>
      </c>
      <c r="AD417" s="10" t="s">
        <v>45</v>
      </c>
      <c r="AE417" s="10"/>
    </row>
    <row r="418" ht="75.0" customHeight="1">
      <c r="A418" s="6" t="s">
        <v>1815</v>
      </c>
      <c r="B418" s="6" t="s">
        <v>1816</v>
      </c>
      <c r="C418" s="6" t="s">
        <v>115</v>
      </c>
      <c r="D418" s="7" t="s">
        <v>33</v>
      </c>
      <c r="E418" s="6"/>
      <c r="F418" s="9" t="s">
        <v>1837</v>
      </c>
      <c r="G418" s="9" t="s">
        <v>930</v>
      </c>
      <c r="H418" s="23"/>
      <c r="I418" s="6" t="s">
        <v>675</v>
      </c>
      <c r="J418" s="6" t="s">
        <v>76</v>
      </c>
      <c r="K418" s="9" t="s">
        <v>1838</v>
      </c>
      <c r="L418" s="8" t="s">
        <v>1826</v>
      </c>
      <c r="M418" s="29" t="s">
        <v>39</v>
      </c>
      <c r="N418" s="8" t="s">
        <v>1821</v>
      </c>
      <c r="O418" s="8" t="s">
        <v>1827</v>
      </c>
      <c r="P418" s="22"/>
      <c r="Q418" s="20"/>
      <c r="R418" s="22"/>
      <c r="S418" s="22"/>
      <c r="T418" s="22"/>
      <c r="U418" s="22"/>
      <c r="V418" s="22"/>
      <c r="W418" s="22"/>
      <c r="X418" s="20"/>
      <c r="Y418" s="10" t="s">
        <v>42</v>
      </c>
      <c r="Z418" s="14" t="s">
        <v>1839</v>
      </c>
      <c r="AA418" s="12" t="str">
        <f t="shared" si="1"/>
        <v>M2-NyO-46a-A-3</v>
      </c>
      <c r="AB418" s="10" t="s">
        <v>44</v>
      </c>
      <c r="AC418" s="10" t="s">
        <v>555</v>
      </c>
      <c r="AD418" s="10" t="s">
        <v>45</v>
      </c>
      <c r="AE418" s="10"/>
    </row>
    <row r="419" ht="75.0" customHeight="1">
      <c r="A419" s="10" t="s">
        <v>1840</v>
      </c>
      <c r="B419" s="10" t="s">
        <v>1841</v>
      </c>
      <c r="C419" s="6" t="s">
        <v>32</v>
      </c>
      <c r="D419" s="7" t="s">
        <v>33</v>
      </c>
      <c r="E419" s="6"/>
      <c r="F419" s="8" t="s">
        <v>1842</v>
      </c>
      <c r="G419" s="8" t="s">
        <v>1843</v>
      </c>
      <c r="H419" s="23"/>
      <c r="I419" s="6" t="s">
        <v>675</v>
      </c>
      <c r="J419" s="10" t="s">
        <v>66</v>
      </c>
      <c r="K419" s="9" t="s">
        <v>1819</v>
      </c>
      <c r="L419" s="8" t="s">
        <v>1844</v>
      </c>
      <c r="M419" s="29" t="s">
        <v>39</v>
      </c>
      <c r="N419" s="8" t="s">
        <v>1845</v>
      </c>
      <c r="O419" s="8" t="s">
        <v>1846</v>
      </c>
      <c r="P419" s="22"/>
      <c r="Q419" s="20"/>
      <c r="R419" s="22"/>
      <c r="S419" s="22"/>
      <c r="T419" s="22"/>
      <c r="U419" s="22"/>
      <c r="V419" s="22"/>
      <c r="W419" s="22"/>
      <c r="X419" s="20"/>
      <c r="Y419" s="10" t="s">
        <v>42</v>
      </c>
      <c r="Z419" s="14" t="s">
        <v>1847</v>
      </c>
      <c r="AA419" s="12" t="str">
        <f t="shared" si="1"/>
        <v>M2-NyO-46b-I-1</v>
      </c>
      <c r="AB419" s="10" t="s">
        <v>44</v>
      </c>
      <c r="AC419" s="10"/>
      <c r="AD419" s="10"/>
      <c r="AE419" s="10"/>
    </row>
    <row r="420" ht="75.0" customHeight="1">
      <c r="A420" s="10" t="s">
        <v>1840</v>
      </c>
      <c r="B420" s="10" t="s">
        <v>1841</v>
      </c>
      <c r="C420" s="6" t="s">
        <v>52</v>
      </c>
      <c r="D420" s="7" t="s">
        <v>33</v>
      </c>
      <c r="E420" s="6"/>
      <c r="F420" s="8" t="s">
        <v>1848</v>
      </c>
      <c r="G420" s="8" t="s">
        <v>1843</v>
      </c>
      <c r="H420" s="23"/>
      <c r="I420" s="6" t="s">
        <v>675</v>
      </c>
      <c r="J420" s="6" t="s">
        <v>76</v>
      </c>
      <c r="K420" s="9" t="s">
        <v>1060</v>
      </c>
      <c r="L420" s="8" t="s">
        <v>1726</v>
      </c>
      <c r="M420" s="36" t="s">
        <v>39</v>
      </c>
      <c r="N420" s="8" t="s">
        <v>1845</v>
      </c>
      <c r="O420" s="8" t="s">
        <v>1846</v>
      </c>
      <c r="P420" s="22"/>
      <c r="Q420" s="20"/>
      <c r="R420" s="22"/>
      <c r="S420" s="22"/>
      <c r="T420" s="22"/>
      <c r="U420" s="22"/>
      <c r="V420" s="22"/>
      <c r="W420" s="22"/>
      <c r="X420" s="20"/>
      <c r="Y420" s="10" t="s">
        <v>42</v>
      </c>
      <c r="Z420" s="14" t="s">
        <v>1849</v>
      </c>
      <c r="AA420" s="12" t="str">
        <f t="shared" si="1"/>
        <v>M2-NyO-46b-E-1</v>
      </c>
      <c r="AB420" s="10" t="s">
        <v>44</v>
      </c>
      <c r="AC420" s="10"/>
      <c r="AD420" s="10"/>
      <c r="AE420" s="10"/>
    </row>
    <row r="421" ht="75.0" customHeight="1">
      <c r="A421" s="10" t="s">
        <v>1840</v>
      </c>
      <c r="B421" s="10" t="s">
        <v>1841</v>
      </c>
      <c r="C421" s="6" t="s">
        <v>115</v>
      </c>
      <c r="D421" s="7" t="s">
        <v>33</v>
      </c>
      <c r="E421" s="6"/>
      <c r="F421" s="8" t="s">
        <v>1850</v>
      </c>
      <c r="G421" s="8" t="s">
        <v>1851</v>
      </c>
      <c r="H421" s="23"/>
      <c r="I421" s="6" t="s">
        <v>675</v>
      </c>
      <c r="J421" s="6" t="s">
        <v>76</v>
      </c>
      <c r="K421" s="9" t="s">
        <v>1838</v>
      </c>
      <c r="L421" s="8" t="s">
        <v>1726</v>
      </c>
      <c r="M421" s="36" t="s">
        <v>39</v>
      </c>
      <c r="N421" s="8" t="s">
        <v>1845</v>
      </c>
      <c r="O421" s="8" t="s">
        <v>1846</v>
      </c>
      <c r="P421" s="22"/>
      <c r="Q421" s="20"/>
      <c r="R421" s="22"/>
      <c r="S421" s="22"/>
      <c r="T421" s="22"/>
      <c r="U421" s="22"/>
      <c r="V421" s="22"/>
      <c r="W421" s="22"/>
      <c r="X421" s="20"/>
      <c r="Y421" s="10" t="s">
        <v>42</v>
      </c>
      <c r="Z421" s="14" t="s">
        <v>1852</v>
      </c>
      <c r="AA421" s="12" t="str">
        <f t="shared" si="1"/>
        <v>M2-NyO-46b-A-1</v>
      </c>
      <c r="AB421" s="10" t="s">
        <v>44</v>
      </c>
      <c r="AC421" s="10"/>
      <c r="AD421" s="10"/>
      <c r="AE421" s="10"/>
    </row>
    <row r="422" ht="75.0" customHeight="1">
      <c r="A422" s="10" t="s">
        <v>1840</v>
      </c>
      <c r="B422" s="10" t="s">
        <v>1841</v>
      </c>
      <c r="C422" s="6" t="s">
        <v>115</v>
      </c>
      <c r="D422" s="7" t="s">
        <v>33</v>
      </c>
      <c r="E422" s="6"/>
      <c r="F422" s="8" t="s">
        <v>1853</v>
      </c>
      <c r="G422" s="8" t="s">
        <v>1854</v>
      </c>
      <c r="H422" s="23"/>
      <c r="I422" s="6" t="s">
        <v>675</v>
      </c>
      <c r="J422" s="6" t="s">
        <v>76</v>
      </c>
      <c r="K422" s="9" t="s">
        <v>1838</v>
      </c>
      <c r="L422" s="8" t="s">
        <v>1726</v>
      </c>
      <c r="M422" s="36" t="s">
        <v>39</v>
      </c>
      <c r="N422" s="8" t="s">
        <v>1845</v>
      </c>
      <c r="O422" s="8" t="s">
        <v>1846</v>
      </c>
      <c r="P422" s="22"/>
      <c r="Q422" s="20"/>
      <c r="R422" s="22"/>
      <c r="S422" s="22"/>
      <c r="T422" s="22"/>
      <c r="U422" s="22"/>
      <c r="V422" s="22"/>
      <c r="W422" s="22"/>
      <c r="X422" s="20"/>
      <c r="Y422" s="10" t="s">
        <v>42</v>
      </c>
      <c r="Z422" s="14" t="s">
        <v>1855</v>
      </c>
      <c r="AA422" s="12" t="str">
        <f t="shared" si="1"/>
        <v>M2-NyO-46b-A-2</v>
      </c>
      <c r="AB422" s="10" t="s">
        <v>44</v>
      </c>
      <c r="AC422" s="10"/>
      <c r="AD422" s="10"/>
      <c r="AE422" s="10"/>
    </row>
    <row r="423" ht="75.0" customHeight="1">
      <c r="A423" s="10" t="s">
        <v>1840</v>
      </c>
      <c r="B423" s="10" t="s">
        <v>1841</v>
      </c>
      <c r="C423" s="6" t="s">
        <v>115</v>
      </c>
      <c r="D423" s="7" t="s">
        <v>33</v>
      </c>
      <c r="E423" s="6"/>
      <c r="F423" s="8" t="s">
        <v>1856</v>
      </c>
      <c r="G423" s="8" t="s">
        <v>1857</v>
      </c>
      <c r="H423" s="23"/>
      <c r="I423" s="6" t="s">
        <v>675</v>
      </c>
      <c r="J423" s="6" t="s">
        <v>76</v>
      </c>
      <c r="K423" s="9" t="s">
        <v>1838</v>
      </c>
      <c r="L423" s="8" t="s">
        <v>1726</v>
      </c>
      <c r="M423" s="36" t="s">
        <v>39</v>
      </c>
      <c r="N423" s="8" t="s">
        <v>1845</v>
      </c>
      <c r="O423" s="8" t="s">
        <v>1846</v>
      </c>
      <c r="P423" s="22"/>
      <c r="Q423" s="20"/>
      <c r="R423" s="22"/>
      <c r="S423" s="22"/>
      <c r="T423" s="22"/>
      <c r="U423" s="22"/>
      <c r="V423" s="22"/>
      <c r="W423" s="22"/>
      <c r="X423" s="20"/>
      <c r="Y423" s="10" t="s">
        <v>42</v>
      </c>
      <c r="Z423" s="14" t="s">
        <v>1858</v>
      </c>
      <c r="AA423" s="12" t="str">
        <f t="shared" si="1"/>
        <v>M2-NyO-46b-A-3</v>
      </c>
      <c r="AB423" s="10" t="s">
        <v>44</v>
      </c>
      <c r="AC423" s="10"/>
      <c r="AD423" s="10"/>
      <c r="AE423" s="10"/>
    </row>
    <row r="424" ht="75.0" customHeight="1">
      <c r="A424" s="6" t="s">
        <v>1859</v>
      </c>
      <c r="B424" s="6" t="s">
        <v>1860</v>
      </c>
      <c r="C424" s="6" t="s">
        <v>32</v>
      </c>
      <c r="D424" s="7" t="s">
        <v>33</v>
      </c>
      <c r="E424" s="6"/>
      <c r="F424" s="8" t="s">
        <v>1861</v>
      </c>
      <c r="G424" s="9"/>
      <c r="H424" s="23"/>
      <c r="I424" s="6" t="s">
        <v>675</v>
      </c>
      <c r="J424" s="10" t="s">
        <v>1862</v>
      </c>
      <c r="K424" s="9" t="s">
        <v>1863</v>
      </c>
      <c r="L424" s="8" t="s">
        <v>1864</v>
      </c>
      <c r="M424" s="29" t="s">
        <v>39</v>
      </c>
      <c r="N424" s="8" t="s">
        <v>1865</v>
      </c>
      <c r="O424" s="8" t="s">
        <v>1865</v>
      </c>
      <c r="P424" s="22"/>
      <c r="Q424" s="20"/>
      <c r="R424" s="22"/>
      <c r="S424" s="22"/>
      <c r="T424" s="22"/>
      <c r="U424" s="22"/>
      <c r="V424" s="22"/>
      <c r="W424" s="22"/>
      <c r="X424" s="20"/>
      <c r="Y424" s="10" t="s">
        <v>42</v>
      </c>
      <c r="Z424" s="14" t="s">
        <v>1866</v>
      </c>
      <c r="AA424" s="12" t="str">
        <f t="shared" si="1"/>
        <v>M2-NyO-47a-I-1</v>
      </c>
      <c r="AB424" s="10" t="s">
        <v>44</v>
      </c>
      <c r="AC424" s="10" t="s">
        <v>555</v>
      </c>
      <c r="AD424" s="20"/>
      <c r="AE424" s="20"/>
    </row>
    <row r="425" ht="75.0" customHeight="1">
      <c r="A425" s="6" t="s">
        <v>1859</v>
      </c>
      <c r="B425" s="6" t="s">
        <v>1860</v>
      </c>
      <c r="C425" s="6" t="s">
        <v>52</v>
      </c>
      <c r="D425" s="7" t="s">
        <v>33</v>
      </c>
      <c r="E425" s="6"/>
      <c r="F425" s="9" t="s">
        <v>1867</v>
      </c>
      <c r="G425" s="9" t="s">
        <v>1868</v>
      </c>
      <c r="H425" s="23"/>
      <c r="I425" s="6" t="s">
        <v>675</v>
      </c>
      <c r="J425" s="6" t="s">
        <v>76</v>
      </c>
      <c r="K425" s="9" t="s">
        <v>1869</v>
      </c>
      <c r="L425" s="9" t="s">
        <v>1120</v>
      </c>
      <c r="M425" s="29" t="s">
        <v>39</v>
      </c>
      <c r="N425" s="9" t="s">
        <v>1870</v>
      </c>
      <c r="O425" s="9" t="s">
        <v>1870</v>
      </c>
      <c r="P425" s="22"/>
      <c r="Q425" s="20"/>
      <c r="R425" s="22"/>
      <c r="S425" s="22"/>
      <c r="T425" s="22"/>
      <c r="U425" s="22"/>
      <c r="V425" s="22"/>
      <c r="W425" s="22"/>
      <c r="X425" s="20"/>
      <c r="Y425" s="10" t="s">
        <v>42</v>
      </c>
      <c r="Z425" s="14" t="s">
        <v>1871</v>
      </c>
      <c r="AA425" s="12" t="str">
        <f t="shared" si="1"/>
        <v>M2-NyO-47a-E-1</v>
      </c>
      <c r="AB425" s="10" t="s">
        <v>44</v>
      </c>
      <c r="AC425" s="10" t="s">
        <v>555</v>
      </c>
      <c r="AD425" s="20"/>
      <c r="AE425" s="20"/>
    </row>
    <row r="426" ht="75.0" customHeight="1">
      <c r="A426" s="6" t="s">
        <v>1872</v>
      </c>
      <c r="B426" s="6" t="s">
        <v>1873</v>
      </c>
      <c r="C426" s="6" t="s">
        <v>32</v>
      </c>
      <c r="D426" s="7" t="s">
        <v>33</v>
      </c>
      <c r="E426" s="6"/>
      <c r="F426" s="8" t="s">
        <v>1874</v>
      </c>
      <c r="G426" s="9"/>
      <c r="H426" s="23"/>
      <c r="I426" s="20" t="s">
        <v>675</v>
      </c>
      <c r="J426" s="10" t="s">
        <v>531</v>
      </c>
      <c r="K426" s="9" t="s">
        <v>1875</v>
      </c>
      <c r="L426" s="8" t="s">
        <v>1876</v>
      </c>
      <c r="M426" s="29" t="s">
        <v>39</v>
      </c>
      <c r="N426" s="9" t="s">
        <v>1877</v>
      </c>
      <c r="O426" s="9" t="s">
        <v>1878</v>
      </c>
      <c r="P426" s="22"/>
      <c r="Q426" s="20"/>
      <c r="R426" s="22"/>
      <c r="S426" s="22"/>
      <c r="T426" s="22"/>
      <c r="U426" s="22"/>
      <c r="V426" s="22"/>
      <c r="W426" s="22"/>
      <c r="X426" s="20"/>
      <c r="Y426" s="10" t="s">
        <v>42</v>
      </c>
      <c r="Z426" s="14" t="s">
        <v>1879</v>
      </c>
      <c r="AA426" s="12" t="str">
        <f t="shared" si="1"/>
        <v>M2-NyO-48a-I-1</v>
      </c>
      <c r="AB426" s="10" t="s">
        <v>44</v>
      </c>
      <c r="AC426" s="10" t="s">
        <v>555</v>
      </c>
      <c r="AD426" s="10" t="s">
        <v>45</v>
      </c>
      <c r="AE426" s="10"/>
    </row>
    <row r="427" ht="75.0" customHeight="1">
      <c r="A427" s="6" t="s">
        <v>1872</v>
      </c>
      <c r="B427" s="6" t="s">
        <v>1873</v>
      </c>
      <c r="C427" s="6" t="s">
        <v>52</v>
      </c>
      <c r="D427" s="7" t="s">
        <v>33</v>
      </c>
      <c r="E427" s="6"/>
      <c r="F427" s="9" t="s">
        <v>1880</v>
      </c>
      <c r="G427" s="9" t="s">
        <v>107</v>
      </c>
      <c r="H427" s="9"/>
      <c r="I427" s="6" t="s">
        <v>675</v>
      </c>
      <c r="J427" s="6" t="s">
        <v>76</v>
      </c>
      <c r="K427" s="9" t="s">
        <v>1875</v>
      </c>
      <c r="L427" s="8" t="s">
        <v>1881</v>
      </c>
      <c r="M427" s="29" t="s">
        <v>39</v>
      </c>
      <c r="N427" s="9" t="s">
        <v>1877</v>
      </c>
      <c r="O427" s="9" t="s">
        <v>1878</v>
      </c>
      <c r="P427" s="22"/>
      <c r="Q427" s="20"/>
      <c r="R427" s="22"/>
      <c r="S427" s="22"/>
      <c r="T427" s="22"/>
      <c r="U427" s="22"/>
      <c r="V427" s="22"/>
      <c r="W427" s="22"/>
      <c r="X427" s="20"/>
      <c r="Y427" s="10" t="s">
        <v>42</v>
      </c>
      <c r="Z427" s="14" t="s">
        <v>1882</v>
      </c>
      <c r="AA427" s="12" t="str">
        <f t="shared" si="1"/>
        <v>M2-NyO-48a-E-1</v>
      </c>
      <c r="AB427" s="10" t="s">
        <v>44</v>
      </c>
      <c r="AC427" s="10" t="s">
        <v>555</v>
      </c>
      <c r="AD427" s="10" t="s">
        <v>45</v>
      </c>
      <c r="AE427" s="10"/>
    </row>
    <row r="428" ht="75.0" customHeight="1">
      <c r="A428" s="6" t="s">
        <v>1883</v>
      </c>
      <c r="B428" s="6" t="s">
        <v>1884</v>
      </c>
      <c r="C428" s="10" t="s">
        <v>32</v>
      </c>
      <c r="D428" s="7" t="s">
        <v>33</v>
      </c>
      <c r="E428" s="6"/>
      <c r="F428" s="8" t="s">
        <v>1885</v>
      </c>
      <c r="G428" s="28" t="s">
        <v>1886</v>
      </c>
      <c r="H428" s="23"/>
      <c r="I428" s="6" t="s">
        <v>675</v>
      </c>
      <c r="J428" s="6" t="s">
        <v>66</v>
      </c>
      <c r="K428" s="9"/>
      <c r="L428" s="8" t="s">
        <v>1887</v>
      </c>
      <c r="M428" s="10" t="s">
        <v>39</v>
      </c>
      <c r="N428" s="23" t="s">
        <v>1888</v>
      </c>
      <c r="O428" s="23" t="s">
        <v>1889</v>
      </c>
      <c r="P428" s="22"/>
      <c r="Q428" s="20"/>
      <c r="R428" s="22"/>
      <c r="S428" s="22"/>
      <c r="T428" s="22"/>
      <c r="U428" s="22"/>
      <c r="V428" s="22"/>
      <c r="W428" s="22"/>
      <c r="X428" s="20"/>
      <c r="Y428" s="10" t="s">
        <v>42</v>
      </c>
      <c r="Z428" s="14" t="s">
        <v>1890</v>
      </c>
      <c r="AA428" s="12" t="str">
        <f t="shared" si="1"/>
        <v>M2-NyO-48b-I-1</v>
      </c>
      <c r="AB428" s="10" t="s">
        <v>44</v>
      </c>
      <c r="AC428" s="20"/>
      <c r="AD428" s="10" t="s">
        <v>45</v>
      </c>
      <c r="AE428" s="10"/>
    </row>
    <row r="429" ht="75.0" customHeight="1">
      <c r="A429" s="6" t="s">
        <v>1883</v>
      </c>
      <c r="B429" s="6" t="s">
        <v>1884</v>
      </c>
      <c r="C429" s="10" t="s">
        <v>52</v>
      </c>
      <c r="D429" s="7" t="s">
        <v>33</v>
      </c>
      <c r="E429" s="6"/>
      <c r="F429" s="8" t="s">
        <v>1891</v>
      </c>
      <c r="G429" s="9"/>
      <c r="H429" s="23"/>
      <c r="I429" s="6" t="s">
        <v>675</v>
      </c>
      <c r="J429" s="10" t="s">
        <v>531</v>
      </c>
      <c r="K429" s="9" t="s">
        <v>1892</v>
      </c>
      <c r="L429" s="8" t="s">
        <v>1893</v>
      </c>
      <c r="M429" s="10" t="s">
        <v>39</v>
      </c>
      <c r="N429" s="23" t="s">
        <v>1888</v>
      </c>
      <c r="O429" s="8" t="s">
        <v>1889</v>
      </c>
      <c r="P429" s="22"/>
      <c r="Q429" s="20"/>
      <c r="R429" s="22"/>
      <c r="S429" s="22"/>
      <c r="T429" s="22"/>
      <c r="U429" s="22"/>
      <c r="V429" s="22"/>
      <c r="W429" s="22"/>
      <c r="X429" s="20"/>
      <c r="Y429" s="10" t="s">
        <v>42</v>
      </c>
      <c r="Z429" s="14" t="s">
        <v>1894</v>
      </c>
      <c r="AA429" s="12" t="str">
        <f t="shared" si="1"/>
        <v>M2-NyO-48b-E-1</v>
      </c>
      <c r="AB429" s="10" t="s">
        <v>44</v>
      </c>
      <c r="AC429" s="20"/>
      <c r="AD429" s="10" t="s">
        <v>45</v>
      </c>
      <c r="AE429" s="10"/>
    </row>
    <row r="430" ht="75.0" customHeight="1">
      <c r="A430" s="6" t="s">
        <v>1895</v>
      </c>
      <c r="B430" s="6" t="s">
        <v>1896</v>
      </c>
      <c r="C430" s="6" t="s">
        <v>32</v>
      </c>
      <c r="D430" s="7" t="s">
        <v>33</v>
      </c>
      <c r="E430" s="6"/>
      <c r="F430" s="8" t="s">
        <v>1897</v>
      </c>
      <c r="G430" s="9"/>
      <c r="H430" s="23"/>
      <c r="I430" s="6" t="s">
        <v>675</v>
      </c>
      <c r="J430" s="10" t="s">
        <v>531</v>
      </c>
      <c r="K430" s="9" t="s">
        <v>1898</v>
      </c>
      <c r="L430" s="8" t="s">
        <v>1899</v>
      </c>
      <c r="M430" s="29" t="s">
        <v>39</v>
      </c>
      <c r="N430" s="9" t="s">
        <v>1900</v>
      </c>
      <c r="O430" s="9" t="s">
        <v>1901</v>
      </c>
      <c r="P430" s="22"/>
      <c r="Q430" s="20"/>
      <c r="R430" s="22"/>
      <c r="S430" s="22"/>
      <c r="T430" s="22"/>
      <c r="U430" s="22"/>
      <c r="V430" s="22"/>
      <c r="W430" s="22"/>
      <c r="X430" s="20"/>
      <c r="Y430" s="10" t="s">
        <v>42</v>
      </c>
      <c r="Z430" s="14" t="s">
        <v>1902</v>
      </c>
      <c r="AA430" s="12" t="str">
        <f t="shared" si="1"/>
        <v>M2-NyO-48c-I-1</v>
      </c>
      <c r="AB430" s="10" t="s">
        <v>44</v>
      </c>
      <c r="AC430" s="10" t="s">
        <v>555</v>
      </c>
      <c r="AD430" s="10" t="s">
        <v>45</v>
      </c>
      <c r="AE430" s="10"/>
    </row>
    <row r="431" ht="75.0" customHeight="1">
      <c r="A431" s="6" t="s">
        <v>1895</v>
      </c>
      <c r="B431" s="6" t="s">
        <v>1896</v>
      </c>
      <c r="C431" s="6" t="s">
        <v>52</v>
      </c>
      <c r="D431" s="7" t="s">
        <v>33</v>
      </c>
      <c r="E431" s="6"/>
      <c r="F431" s="9" t="s">
        <v>1903</v>
      </c>
      <c r="G431" s="9" t="s">
        <v>1904</v>
      </c>
      <c r="H431" s="23"/>
      <c r="I431" s="6" t="s">
        <v>675</v>
      </c>
      <c r="J431" s="20" t="s">
        <v>76</v>
      </c>
      <c r="K431" s="23" t="s">
        <v>1898</v>
      </c>
      <c r="L431" s="23" t="s">
        <v>1881</v>
      </c>
      <c r="M431" s="33" t="s">
        <v>39</v>
      </c>
      <c r="N431" s="23" t="s">
        <v>1900</v>
      </c>
      <c r="O431" s="23" t="s">
        <v>1901</v>
      </c>
      <c r="P431" s="22"/>
      <c r="Q431" s="20"/>
      <c r="R431" s="22"/>
      <c r="S431" s="22"/>
      <c r="T431" s="22"/>
      <c r="U431" s="22"/>
      <c r="V431" s="22"/>
      <c r="W431" s="22"/>
      <c r="X431" s="20"/>
      <c r="Y431" s="10" t="s">
        <v>42</v>
      </c>
      <c r="Z431" s="14" t="s">
        <v>1905</v>
      </c>
      <c r="AA431" s="12" t="str">
        <f t="shared" si="1"/>
        <v>M2-NyO-48c-E-1</v>
      </c>
      <c r="AB431" s="10" t="s">
        <v>44</v>
      </c>
      <c r="AC431" s="10" t="s">
        <v>555</v>
      </c>
      <c r="AD431" s="10" t="s">
        <v>45</v>
      </c>
      <c r="AE431" s="10"/>
    </row>
    <row r="432" ht="75.0" customHeight="1">
      <c r="A432" s="6" t="s">
        <v>1895</v>
      </c>
      <c r="B432" s="6" t="s">
        <v>1896</v>
      </c>
      <c r="C432" s="6" t="s">
        <v>115</v>
      </c>
      <c r="D432" s="7" t="s">
        <v>33</v>
      </c>
      <c r="E432" s="6"/>
      <c r="F432" s="8" t="s">
        <v>1906</v>
      </c>
      <c r="G432" s="9" t="s">
        <v>1907</v>
      </c>
      <c r="H432" s="23"/>
      <c r="I432" s="6" t="s">
        <v>675</v>
      </c>
      <c r="J432" s="20" t="s">
        <v>76</v>
      </c>
      <c r="K432" s="23" t="s">
        <v>1898</v>
      </c>
      <c r="L432" s="23" t="s">
        <v>1881</v>
      </c>
      <c r="M432" s="33" t="s">
        <v>39</v>
      </c>
      <c r="N432" s="23" t="s">
        <v>1900</v>
      </c>
      <c r="O432" s="23" t="s">
        <v>1901</v>
      </c>
      <c r="P432" s="22"/>
      <c r="Q432" s="20"/>
      <c r="R432" s="22"/>
      <c r="S432" s="22"/>
      <c r="T432" s="22"/>
      <c r="U432" s="22"/>
      <c r="V432" s="22"/>
      <c r="W432" s="22"/>
      <c r="X432" s="20"/>
      <c r="Y432" s="10" t="s">
        <v>42</v>
      </c>
      <c r="Z432" s="14" t="s">
        <v>1908</v>
      </c>
      <c r="AA432" s="12" t="str">
        <f t="shared" si="1"/>
        <v>M2-NyO-48c-A-1</v>
      </c>
      <c r="AB432" s="10" t="s">
        <v>44</v>
      </c>
      <c r="AC432" s="10" t="s">
        <v>555</v>
      </c>
      <c r="AD432" s="10" t="s">
        <v>45</v>
      </c>
      <c r="AE432" s="10"/>
    </row>
    <row r="433" ht="75.0" customHeight="1">
      <c r="A433" s="6" t="s">
        <v>1895</v>
      </c>
      <c r="B433" s="6" t="s">
        <v>1896</v>
      </c>
      <c r="C433" s="6" t="s">
        <v>115</v>
      </c>
      <c r="D433" s="7" t="s">
        <v>33</v>
      </c>
      <c r="E433" s="6"/>
      <c r="F433" s="9" t="s">
        <v>1909</v>
      </c>
      <c r="G433" s="9" t="s">
        <v>952</v>
      </c>
      <c r="H433" s="23"/>
      <c r="I433" s="6" t="s">
        <v>675</v>
      </c>
      <c r="J433" s="20" t="s">
        <v>76</v>
      </c>
      <c r="K433" s="23" t="s">
        <v>1910</v>
      </c>
      <c r="L433" s="23" t="s">
        <v>1881</v>
      </c>
      <c r="M433" s="33" t="s">
        <v>39</v>
      </c>
      <c r="N433" s="23" t="s">
        <v>1900</v>
      </c>
      <c r="O433" s="23" t="s">
        <v>1901</v>
      </c>
      <c r="P433" s="22"/>
      <c r="Q433" s="20"/>
      <c r="R433" s="22"/>
      <c r="S433" s="22"/>
      <c r="T433" s="22"/>
      <c r="U433" s="22"/>
      <c r="V433" s="22"/>
      <c r="W433" s="22"/>
      <c r="X433" s="20"/>
      <c r="Y433" s="10" t="s">
        <v>42</v>
      </c>
      <c r="Z433" s="14" t="s">
        <v>1911</v>
      </c>
      <c r="AA433" s="12" t="str">
        <f t="shared" si="1"/>
        <v>M2-NyO-48c-A-2</v>
      </c>
      <c r="AB433" s="10" t="s">
        <v>44</v>
      </c>
      <c r="AC433" s="10" t="s">
        <v>555</v>
      </c>
      <c r="AD433" s="10" t="s">
        <v>45</v>
      </c>
      <c r="AE433" s="10"/>
    </row>
    <row r="434" ht="75.0" customHeight="1">
      <c r="A434" s="6" t="s">
        <v>1895</v>
      </c>
      <c r="B434" s="6" t="s">
        <v>1896</v>
      </c>
      <c r="C434" s="6" t="s">
        <v>115</v>
      </c>
      <c r="D434" s="7" t="s">
        <v>33</v>
      </c>
      <c r="E434" s="6"/>
      <c r="F434" s="8" t="s">
        <v>1912</v>
      </c>
      <c r="G434" s="9" t="s">
        <v>1913</v>
      </c>
      <c r="H434" s="23"/>
      <c r="I434" s="6"/>
      <c r="J434" s="20" t="s">
        <v>76</v>
      </c>
      <c r="K434" s="23" t="s">
        <v>1914</v>
      </c>
      <c r="L434" s="23" t="s">
        <v>1881</v>
      </c>
      <c r="M434" s="33" t="s">
        <v>39</v>
      </c>
      <c r="N434" s="23" t="s">
        <v>1900</v>
      </c>
      <c r="O434" s="23" t="s">
        <v>1901</v>
      </c>
      <c r="P434" s="22"/>
      <c r="Q434" s="20"/>
      <c r="R434" s="22"/>
      <c r="S434" s="22"/>
      <c r="T434" s="22"/>
      <c r="U434" s="22"/>
      <c r="V434" s="22"/>
      <c r="W434" s="22"/>
      <c r="X434" s="20"/>
      <c r="Y434" s="10" t="s">
        <v>42</v>
      </c>
      <c r="Z434" s="14" t="s">
        <v>1915</v>
      </c>
      <c r="AA434" s="12" t="str">
        <f t="shared" si="1"/>
        <v>M2-NyO-48c-A-3</v>
      </c>
      <c r="AB434" s="10" t="s">
        <v>44</v>
      </c>
      <c r="AC434" s="10" t="s">
        <v>555</v>
      </c>
      <c r="AD434" s="10" t="s">
        <v>45</v>
      </c>
      <c r="AE434" s="10"/>
    </row>
    <row r="435" ht="75.0" customHeight="1">
      <c r="A435" s="6" t="s">
        <v>1916</v>
      </c>
      <c r="B435" s="6" t="s">
        <v>1917</v>
      </c>
      <c r="C435" s="6" t="s">
        <v>32</v>
      </c>
      <c r="D435" s="7" t="s">
        <v>33</v>
      </c>
      <c r="E435" s="6"/>
      <c r="F435" s="19" t="s">
        <v>1817</v>
      </c>
      <c r="G435" s="8" t="s">
        <v>1918</v>
      </c>
      <c r="H435" s="23"/>
      <c r="I435" s="6" t="s">
        <v>675</v>
      </c>
      <c r="J435" s="10" t="s">
        <v>531</v>
      </c>
      <c r="K435" s="23" t="s">
        <v>1919</v>
      </c>
      <c r="L435" s="8" t="s">
        <v>1920</v>
      </c>
      <c r="M435" s="33" t="s">
        <v>39</v>
      </c>
      <c r="N435" s="23" t="s">
        <v>1921</v>
      </c>
      <c r="O435" s="8" t="s">
        <v>1922</v>
      </c>
      <c r="P435" s="22"/>
      <c r="Q435" s="20"/>
      <c r="R435" s="22"/>
      <c r="S435" s="22"/>
      <c r="T435" s="22"/>
      <c r="U435" s="22"/>
      <c r="V435" s="22"/>
      <c r="W435" s="22"/>
      <c r="X435" s="20"/>
      <c r="Y435" s="10" t="s">
        <v>42</v>
      </c>
      <c r="Z435" s="14" t="s">
        <v>1923</v>
      </c>
      <c r="AA435" s="12" t="str">
        <f t="shared" si="1"/>
        <v>M2-NyO-49a-I-1</v>
      </c>
      <c r="AB435" s="10" t="s">
        <v>44</v>
      </c>
      <c r="AC435" s="10" t="s">
        <v>555</v>
      </c>
      <c r="AD435" s="10" t="s">
        <v>45</v>
      </c>
      <c r="AE435" s="10"/>
    </row>
    <row r="436" ht="75.0" customHeight="1">
      <c r="A436" s="6" t="s">
        <v>1916</v>
      </c>
      <c r="B436" s="6" t="s">
        <v>1917</v>
      </c>
      <c r="C436" s="6" t="s">
        <v>52</v>
      </c>
      <c r="D436" s="7" t="s">
        <v>33</v>
      </c>
      <c r="E436" s="6"/>
      <c r="F436" s="9" t="s">
        <v>1924</v>
      </c>
      <c r="G436" s="9" t="s">
        <v>107</v>
      </c>
      <c r="H436" s="23"/>
      <c r="I436" s="6" t="s">
        <v>675</v>
      </c>
      <c r="J436" s="20" t="s">
        <v>76</v>
      </c>
      <c r="K436" s="8" t="s">
        <v>1919</v>
      </c>
      <c r="L436" s="8" t="s">
        <v>1925</v>
      </c>
      <c r="M436" s="33" t="s">
        <v>39</v>
      </c>
      <c r="N436" s="23" t="s">
        <v>1921</v>
      </c>
      <c r="O436" s="8" t="s">
        <v>1922</v>
      </c>
      <c r="P436" s="22"/>
      <c r="Q436" s="20"/>
      <c r="R436" s="22"/>
      <c r="S436" s="22"/>
      <c r="T436" s="22"/>
      <c r="U436" s="22"/>
      <c r="V436" s="22"/>
      <c r="W436" s="22"/>
      <c r="X436" s="20"/>
      <c r="Y436" s="10" t="s">
        <v>42</v>
      </c>
      <c r="Z436" s="14" t="s">
        <v>1926</v>
      </c>
      <c r="AA436" s="12" t="str">
        <f t="shared" si="1"/>
        <v>M2-NyO-49a-E-1</v>
      </c>
      <c r="AB436" s="10" t="s">
        <v>44</v>
      </c>
      <c r="AC436" s="10" t="s">
        <v>555</v>
      </c>
      <c r="AD436" s="10" t="s">
        <v>45</v>
      </c>
      <c r="AE436" s="10"/>
    </row>
    <row r="437" ht="75.0" customHeight="1">
      <c r="A437" s="6" t="s">
        <v>1916</v>
      </c>
      <c r="B437" s="6" t="s">
        <v>1917</v>
      </c>
      <c r="C437" s="6" t="s">
        <v>115</v>
      </c>
      <c r="D437" s="7" t="s">
        <v>33</v>
      </c>
      <c r="E437" s="6"/>
      <c r="F437" s="9" t="s">
        <v>1927</v>
      </c>
      <c r="G437" s="9" t="s">
        <v>1928</v>
      </c>
      <c r="H437" s="23"/>
      <c r="I437" s="6" t="s">
        <v>675</v>
      </c>
      <c r="J437" s="20" t="s">
        <v>76</v>
      </c>
      <c r="K437" s="8" t="s">
        <v>1929</v>
      </c>
      <c r="L437" s="8" t="s">
        <v>1925</v>
      </c>
      <c r="M437" s="33" t="s">
        <v>39</v>
      </c>
      <c r="N437" s="23" t="s">
        <v>1921</v>
      </c>
      <c r="O437" s="8" t="s">
        <v>1930</v>
      </c>
      <c r="P437" s="22"/>
      <c r="Q437" s="20"/>
      <c r="R437" s="22"/>
      <c r="S437" s="22"/>
      <c r="T437" s="22"/>
      <c r="U437" s="22"/>
      <c r="V437" s="22"/>
      <c r="W437" s="22"/>
      <c r="X437" s="20"/>
      <c r="Y437" s="10" t="s">
        <v>42</v>
      </c>
      <c r="Z437" s="14" t="s">
        <v>1931</v>
      </c>
      <c r="AA437" s="12" t="str">
        <f t="shared" si="1"/>
        <v>M2-NyO-49a-A-1</v>
      </c>
      <c r="AB437" s="10" t="s">
        <v>44</v>
      </c>
      <c r="AC437" s="10" t="s">
        <v>555</v>
      </c>
      <c r="AD437" s="10" t="s">
        <v>45</v>
      </c>
      <c r="AE437" s="10"/>
    </row>
    <row r="438" ht="75.0" customHeight="1">
      <c r="A438" s="6" t="s">
        <v>1916</v>
      </c>
      <c r="B438" s="6" t="s">
        <v>1917</v>
      </c>
      <c r="C438" s="6" t="s">
        <v>115</v>
      </c>
      <c r="D438" s="7" t="s">
        <v>33</v>
      </c>
      <c r="E438" s="6"/>
      <c r="F438" s="9" t="s">
        <v>1932</v>
      </c>
      <c r="G438" s="9" t="s">
        <v>949</v>
      </c>
      <c r="H438" s="23"/>
      <c r="I438" s="6" t="s">
        <v>675</v>
      </c>
      <c r="J438" s="20" t="s">
        <v>76</v>
      </c>
      <c r="K438" s="23" t="s">
        <v>1919</v>
      </c>
      <c r="L438" s="23" t="s">
        <v>1925</v>
      </c>
      <c r="M438" s="33" t="s">
        <v>39</v>
      </c>
      <c r="N438" s="23" t="s">
        <v>1921</v>
      </c>
      <c r="O438" s="8" t="s">
        <v>1933</v>
      </c>
      <c r="P438" s="22"/>
      <c r="Q438" s="20"/>
      <c r="R438" s="22"/>
      <c r="S438" s="22"/>
      <c r="T438" s="22"/>
      <c r="U438" s="22"/>
      <c r="V438" s="22"/>
      <c r="W438" s="22"/>
      <c r="X438" s="20"/>
      <c r="Y438" s="10" t="s">
        <v>42</v>
      </c>
      <c r="Z438" s="14" t="s">
        <v>1934</v>
      </c>
      <c r="AA438" s="12" t="str">
        <f t="shared" si="1"/>
        <v>M2-NyO-49a-A-2</v>
      </c>
      <c r="AB438" s="10" t="s">
        <v>44</v>
      </c>
      <c r="AC438" s="10" t="s">
        <v>555</v>
      </c>
      <c r="AD438" s="10" t="s">
        <v>45</v>
      </c>
      <c r="AE438" s="10"/>
    </row>
    <row r="439" ht="75.0" customHeight="1">
      <c r="A439" s="6" t="s">
        <v>1916</v>
      </c>
      <c r="B439" s="6" t="s">
        <v>1917</v>
      </c>
      <c r="C439" s="6" t="s">
        <v>115</v>
      </c>
      <c r="D439" s="7" t="s">
        <v>33</v>
      </c>
      <c r="E439" s="6"/>
      <c r="F439" s="9" t="s">
        <v>1935</v>
      </c>
      <c r="G439" s="9" t="s">
        <v>907</v>
      </c>
      <c r="H439" s="23"/>
      <c r="I439" s="6" t="s">
        <v>675</v>
      </c>
      <c r="J439" s="20" t="s">
        <v>76</v>
      </c>
      <c r="K439" s="8" t="s">
        <v>1936</v>
      </c>
      <c r="L439" s="8" t="s">
        <v>1925</v>
      </c>
      <c r="M439" s="33" t="s">
        <v>39</v>
      </c>
      <c r="N439" s="23" t="s">
        <v>1921</v>
      </c>
      <c r="O439" s="8" t="s">
        <v>1937</v>
      </c>
      <c r="P439" s="22"/>
      <c r="Q439" s="20"/>
      <c r="R439" s="22"/>
      <c r="S439" s="22"/>
      <c r="T439" s="22"/>
      <c r="U439" s="22"/>
      <c r="V439" s="22"/>
      <c r="W439" s="22"/>
      <c r="X439" s="20"/>
      <c r="Y439" s="10" t="s">
        <v>42</v>
      </c>
      <c r="Z439" s="14" t="s">
        <v>1938</v>
      </c>
      <c r="AA439" s="12" t="str">
        <f t="shared" si="1"/>
        <v>M2-NyO-49a-A-3</v>
      </c>
      <c r="AB439" s="10" t="s">
        <v>44</v>
      </c>
      <c r="AC439" s="10" t="s">
        <v>555</v>
      </c>
      <c r="AD439" s="10" t="s">
        <v>45</v>
      </c>
      <c r="AE439" s="10"/>
    </row>
    <row r="440" ht="75.0" customHeight="1">
      <c r="A440" s="6" t="s">
        <v>1939</v>
      </c>
      <c r="B440" s="6" t="s">
        <v>1940</v>
      </c>
      <c r="C440" s="6" t="s">
        <v>32</v>
      </c>
      <c r="D440" s="7" t="s">
        <v>33</v>
      </c>
      <c r="E440" s="6"/>
      <c r="F440" s="9" t="s">
        <v>1817</v>
      </c>
      <c r="G440" s="8" t="s">
        <v>1941</v>
      </c>
      <c r="H440" s="23"/>
      <c r="I440" s="6" t="s">
        <v>675</v>
      </c>
      <c r="J440" s="20" t="s">
        <v>73</v>
      </c>
      <c r="K440" s="8" t="s">
        <v>1942</v>
      </c>
      <c r="L440" s="8" t="s">
        <v>1943</v>
      </c>
      <c r="M440" s="33" t="s">
        <v>39</v>
      </c>
      <c r="N440" s="23" t="s">
        <v>1944</v>
      </c>
      <c r="O440" s="8" t="s">
        <v>1945</v>
      </c>
      <c r="P440" s="22"/>
      <c r="Q440" s="20"/>
      <c r="R440" s="22"/>
      <c r="S440" s="22"/>
      <c r="T440" s="22"/>
      <c r="U440" s="22"/>
      <c r="V440" s="22"/>
      <c r="W440" s="22"/>
      <c r="X440" s="20"/>
      <c r="Y440" s="10" t="s">
        <v>42</v>
      </c>
      <c r="Z440" s="14" t="s">
        <v>1946</v>
      </c>
      <c r="AA440" s="12" t="str">
        <f t="shared" si="1"/>
        <v>M2-NyO-49b-I-1</v>
      </c>
      <c r="AB440" s="10" t="s">
        <v>44</v>
      </c>
      <c r="AC440" s="10" t="s">
        <v>555</v>
      </c>
      <c r="AD440" s="10" t="s">
        <v>45</v>
      </c>
      <c r="AE440" s="10"/>
    </row>
    <row r="441" ht="75.0" customHeight="1">
      <c r="A441" s="6" t="s">
        <v>1939</v>
      </c>
      <c r="B441" s="6" t="s">
        <v>1940</v>
      </c>
      <c r="C441" s="6" t="s">
        <v>52</v>
      </c>
      <c r="D441" s="7" t="s">
        <v>33</v>
      </c>
      <c r="E441" s="6"/>
      <c r="F441" s="9" t="s">
        <v>1947</v>
      </c>
      <c r="G441" s="9" t="s">
        <v>107</v>
      </c>
      <c r="H441" s="23"/>
      <c r="I441" s="6" t="s">
        <v>675</v>
      </c>
      <c r="J441" s="6" t="s">
        <v>76</v>
      </c>
      <c r="K441" s="23" t="s">
        <v>1948</v>
      </c>
      <c r="L441" s="9" t="s">
        <v>1949</v>
      </c>
      <c r="M441" s="29" t="s">
        <v>39</v>
      </c>
      <c r="N441" s="9" t="s">
        <v>1944</v>
      </c>
      <c r="O441" s="8" t="s">
        <v>1945</v>
      </c>
      <c r="P441" s="22"/>
      <c r="Q441" s="20"/>
      <c r="R441" s="22"/>
      <c r="S441" s="22"/>
      <c r="T441" s="22"/>
      <c r="U441" s="22"/>
      <c r="V441" s="22"/>
      <c r="W441" s="22"/>
      <c r="X441" s="20"/>
      <c r="Y441" s="10" t="s">
        <v>42</v>
      </c>
      <c r="Z441" s="14" t="s">
        <v>1950</v>
      </c>
      <c r="AA441" s="12" t="str">
        <f t="shared" si="1"/>
        <v>M2-NyO-49b-E-1</v>
      </c>
      <c r="AB441" s="10" t="s">
        <v>44</v>
      </c>
      <c r="AC441" s="10" t="s">
        <v>555</v>
      </c>
      <c r="AD441" s="10" t="s">
        <v>45</v>
      </c>
      <c r="AE441" s="10"/>
    </row>
    <row r="442" ht="75.0" customHeight="1">
      <c r="A442" s="6" t="s">
        <v>1939</v>
      </c>
      <c r="B442" s="6" t="s">
        <v>1940</v>
      </c>
      <c r="C442" s="6" t="s">
        <v>115</v>
      </c>
      <c r="D442" s="7" t="s">
        <v>33</v>
      </c>
      <c r="E442" s="6"/>
      <c r="F442" s="9" t="s">
        <v>1951</v>
      </c>
      <c r="G442" s="9" t="s">
        <v>1952</v>
      </c>
      <c r="H442" s="23"/>
      <c r="I442" s="6" t="s">
        <v>675</v>
      </c>
      <c r="J442" s="6" t="s">
        <v>76</v>
      </c>
      <c r="K442" s="9" t="s">
        <v>1953</v>
      </c>
      <c r="L442" s="9" t="s">
        <v>1949</v>
      </c>
      <c r="M442" s="29" t="s">
        <v>39</v>
      </c>
      <c r="N442" s="9" t="s">
        <v>1944</v>
      </c>
      <c r="O442" s="8" t="s">
        <v>1954</v>
      </c>
      <c r="P442" s="22"/>
      <c r="Q442" s="20"/>
      <c r="R442" s="22"/>
      <c r="S442" s="22"/>
      <c r="T442" s="22"/>
      <c r="U442" s="22"/>
      <c r="V442" s="22"/>
      <c r="W442" s="22"/>
      <c r="X442" s="20"/>
      <c r="Y442" s="10" t="s">
        <v>42</v>
      </c>
      <c r="Z442" s="14" t="s">
        <v>1955</v>
      </c>
      <c r="AA442" s="12" t="str">
        <f t="shared" si="1"/>
        <v>M2-NyO-49b-A-1</v>
      </c>
      <c r="AB442" s="10" t="s">
        <v>44</v>
      </c>
      <c r="AC442" s="10" t="s">
        <v>555</v>
      </c>
      <c r="AD442" s="10" t="s">
        <v>45</v>
      </c>
      <c r="AE442" s="10"/>
    </row>
    <row r="443" ht="75.0" customHeight="1">
      <c r="A443" s="6" t="s">
        <v>1939</v>
      </c>
      <c r="B443" s="6" t="s">
        <v>1940</v>
      </c>
      <c r="C443" s="6" t="s">
        <v>115</v>
      </c>
      <c r="D443" s="7" t="s">
        <v>33</v>
      </c>
      <c r="E443" s="6"/>
      <c r="F443" s="9" t="s">
        <v>1956</v>
      </c>
      <c r="G443" s="9" t="s">
        <v>1957</v>
      </c>
      <c r="H443" s="23"/>
      <c r="I443" s="6" t="s">
        <v>675</v>
      </c>
      <c r="J443" s="6" t="s">
        <v>76</v>
      </c>
      <c r="K443" s="9" t="s">
        <v>1958</v>
      </c>
      <c r="L443" s="9" t="s">
        <v>1949</v>
      </c>
      <c r="M443" s="29" t="s">
        <v>39</v>
      </c>
      <c r="N443" s="9" t="s">
        <v>1944</v>
      </c>
      <c r="O443" s="8" t="s">
        <v>1959</v>
      </c>
      <c r="P443" s="22"/>
      <c r="Q443" s="20"/>
      <c r="R443" s="22"/>
      <c r="S443" s="22"/>
      <c r="T443" s="22"/>
      <c r="U443" s="22"/>
      <c r="V443" s="22"/>
      <c r="W443" s="22"/>
      <c r="X443" s="20"/>
      <c r="Y443" s="10" t="s">
        <v>42</v>
      </c>
      <c r="Z443" s="14" t="s">
        <v>1960</v>
      </c>
      <c r="AA443" s="12" t="str">
        <f t="shared" si="1"/>
        <v>M2-NyO-49b-A-2</v>
      </c>
      <c r="AB443" s="10" t="s">
        <v>44</v>
      </c>
      <c r="AC443" s="10" t="s">
        <v>555</v>
      </c>
      <c r="AD443" s="10" t="s">
        <v>45</v>
      </c>
      <c r="AE443" s="10"/>
    </row>
    <row r="444" ht="75.0" customHeight="1">
      <c r="A444" s="6" t="s">
        <v>1939</v>
      </c>
      <c r="B444" s="6" t="s">
        <v>1940</v>
      </c>
      <c r="C444" s="6" t="s">
        <v>115</v>
      </c>
      <c r="D444" s="7" t="s">
        <v>33</v>
      </c>
      <c r="E444" s="6"/>
      <c r="F444" s="9" t="s">
        <v>1961</v>
      </c>
      <c r="G444" s="9" t="s">
        <v>946</v>
      </c>
      <c r="H444" s="23"/>
      <c r="I444" s="6" t="s">
        <v>675</v>
      </c>
      <c r="J444" s="6" t="s">
        <v>76</v>
      </c>
      <c r="K444" s="9" t="s">
        <v>1962</v>
      </c>
      <c r="L444" s="9" t="s">
        <v>1949</v>
      </c>
      <c r="M444" s="6" t="s">
        <v>39</v>
      </c>
      <c r="N444" s="23" t="s">
        <v>1944</v>
      </c>
      <c r="O444" s="8" t="s">
        <v>1963</v>
      </c>
      <c r="P444" s="22"/>
      <c r="Q444" s="20"/>
      <c r="R444" s="22"/>
      <c r="S444" s="22"/>
      <c r="T444" s="22"/>
      <c r="U444" s="22"/>
      <c r="V444" s="22"/>
      <c r="W444" s="22"/>
      <c r="X444" s="20"/>
      <c r="Y444" s="10" t="s">
        <v>42</v>
      </c>
      <c r="Z444" s="14" t="s">
        <v>1964</v>
      </c>
      <c r="AA444" s="12" t="str">
        <f t="shared" si="1"/>
        <v>M2-NyO-49b-A-3</v>
      </c>
      <c r="AB444" s="10" t="s">
        <v>44</v>
      </c>
      <c r="AC444" s="10" t="s">
        <v>555</v>
      </c>
      <c r="AD444" s="10" t="s">
        <v>45</v>
      </c>
      <c r="AE444" s="10"/>
    </row>
    <row r="445" ht="75.0" customHeight="1">
      <c r="A445" s="10" t="s">
        <v>1965</v>
      </c>
      <c r="B445" s="6" t="s">
        <v>1966</v>
      </c>
      <c r="C445" s="20" t="s">
        <v>32</v>
      </c>
      <c r="D445" s="7" t="s">
        <v>33</v>
      </c>
      <c r="E445" s="6"/>
      <c r="F445" s="9" t="s">
        <v>1967</v>
      </c>
      <c r="G445" s="9"/>
      <c r="H445" s="9"/>
      <c r="I445" s="6" t="s">
        <v>95</v>
      </c>
      <c r="J445" s="6" t="s">
        <v>36</v>
      </c>
      <c r="K445" s="28" t="s">
        <v>96</v>
      </c>
      <c r="L445" s="30" t="s">
        <v>1968</v>
      </c>
      <c r="M445" s="20" t="s">
        <v>39</v>
      </c>
      <c r="N445" s="9" t="s">
        <v>1969</v>
      </c>
      <c r="O445" s="9" t="s">
        <v>1970</v>
      </c>
      <c r="P445" s="22"/>
      <c r="Q445" s="20"/>
      <c r="R445" s="22"/>
      <c r="S445" s="22"/>
      <c r="T445" s="22"/>
      <c r="U445" s="22"/>
      <c r="V445" s="22"/>
      <c r="W445" s="22"/>
      <c r="X445" s="20"/>
      <c r="Y445" s="10" t="s">
        <v>42</v>
      </c>
      <c r="Z445" s="18" t="s">
        <v>1971</v>
      </c>
      <c r="AA445" s="12" t="str">
        <f t="shared" si="1"/>
        <v>M2-NyO-61a-I-1</v>
      </c>
      <c r="AB445" s="20"/>
      <c r="AC445" s="10" t="s">
        <v>555</v>
      </c>
      <c r="AD445" s="10" t="s">
        <v>45</v>
      </c>
      <c r="AE445" s="10" t="s">
        <v>46</v>
      </c>
    </row>
    <row r="446" ht="75.0" customHeight="1">
      <c r="A446" s="10" t="s">
        <v>1965</v>
      </c>
      <c r="B446" s="6" t="s">
        <v>1966</v>
      </c>
      <c r="C446" s="20" t="s">
        <v>32</v>
      </c>
      <c r="D446" s="7" t="s">
        <v>33</v>
      </c>
      <c r="E446" s="6"/>
      <c r="F446" s="9" t="s">
        <v>1972</v>
      </c>
      <c r="G446" s="9"/>
      <c r="H446" s="9"/>
      <c r="I446" s="6" t="s">
        <v>95</v>
      </c>
      <c r="J446" s="6" t="s">
        <v>36</v>
      </c>
      <c r="K446" s="28" t="s">
        <v>96</v>
      </c>
      <c r="L446" s="30" t="s">
        <v>1973</v>
      </c>
      <c r="M446" s="20" t="s">
        <v>39</v>
      </c>
      <c r="N446" s="9" t="s">
        <v>1969</v>
      </c>
      <c r="O446" s="8" t="s">
        <v>1974</v>
      </c>
      <c r="P446" s="22"/>
      <c r="Q446" s="20"/>
      <c r="R446" s="22"/>
      <c r="S446" s="22"/>
      <c r="T446" s="22"/>
      <c r="U446" s="22"/>
      <c r="V446" s="22"/>
      <c r="W446" s="22"/>
      <c r="X446" s="20"/>
      <c r="Y446" s="10" t="s">
        <v>42</v>
      </c>
      <c r="Z446" s="18" t="s">
        <v>1975</v>
      </c>
      <c r="AA446" s="12" t="str">
        <f t="shared" si="1"/>
        <v>M2-NyO-61a-I-2</v>
      </c>
      <c r="AB446" s="20"/>
      <c r="AC446" s="10" t="s">
        <v>555</v>
      </c>
      <c r="AD446" s="10" t="s">
        <v>45</v>
      </c>
      <c r="AE446" s="10" t="s">
        <v>46</v>
      </c>
    </row>
    <row r="447" ht="75.0" customHeight="1">
      <c r="A447" s="10" t="s">
        <v>1965</v>
      </c>
      <c r="B447" s="6" t="s">
        <v>1966</v>
      </c>
      <c r="C447" s="20" t="s">
        <v>32</v>
      </c>
      <c r="D447" s="7" t="s">
        <v>33</v>
      </c>
      <c r="E447" s="6"/>
      <c r="F447" s="9" t="s">
        <v>1976</v>
      </c>
      <c r="G447" s="9"/>
      <c r="H447" s="9"/>
      <c r="I447" s="6" t="s">
        <v>95</v>
      </c>
      <c r="J447" s="6" t="s">
        <v>36</v>
      </c>
      <c r="K447" s="28" t="s">
        <v>96</v>
      </c>
      <c r="L447" s="30" t="s">
        <v>1977</v>
      </c>
      <c r="M447" s="20" t="s">
        <v>39</v>
      </c>
      <c r="N447" s="9" t="s">
        <v>1969</v>
      </c>
      <c r="O447" s="9" t="s">
        <v>1978</v>
      </c>
      <c r="P447" s="22"/>
      <c r="Q447" s="20"/>
      <c r="R447" s="22"/>
      <c r="S447" s="22"/>
      <c r="T447" s="22"/>
      <c r="U447" s="22"/>
      <c r="V447" s="22"/>
      <c r="W447" s="22"/>
      <c r="X447" s="20"/>
      <c r="Y447" s="10" t="s">
        <v>42</v>
      </c>
      <c r="Z447" s="18" t="s">
        <v>1979</v>
      </c>
      <c r="AA447" s="12" t="str">
        <f t="shared" si="1"/>
        <v>M2-NyO-61a-I-3</v>
      </c>
      <c r="AB447" s="20"/>
      <c r="AC447" s="10" t="s">
        <v>555</v>
      </c>
      <c r="AD447" s="10" t="s">
        <v>45</v>
      </c>
      <c r="AE447" s="10" t="s">
        <v>46</v>
      </c>
    </row>
    <row r="448" ht="75.0" customHeight="1">
      <c r="A448" s="10" t="s">
        <v>1965</v>
      </c>
      <c r="B448" s="6" t="s">
        <v>1966</v>
      </c>
      <c r="C448" s="20" t="s">
        <v>32</v>
      </c>
      <c r="D448" s="7" t="s">
        <v>33</v>
      </c>
      <c r="E448" s="6"/>
      <c r="F448" s="9" t="s">
        <v>1980</v>
      </c>
      <c r="G448" s="9"/>
      <c r="H448" s="9"/>
      <c r="I448" s="6" t="s">
        <v>95</v>
      </c>
      <c r="J448" s="6" t="s">
        <v>36</v>
      </c>
      <c r="K448" s="28" t="s">
        <v>96</v>
      </c>
      <c r="L448" s="30" t="s">
        <v>1981</v>
      </c>
      <c r="M448" s="20" t="s">
        <v>39</v>
      </c>
      <c r="N448" s="9" t="s">
        <v>1969</v>
      </c>
      <c r="O448" s="9" t="s">
        <v>1982</v>
      </c>
      <c r="P448" s="22"/>
      <c r="Q448" s="20"/>
      <c r="R448" s="22"/>
      <c r="S448" s="22"/>
      <c r="T448" s="22"/>
      <c r="U448" s="22"/>
      <c r="V448" s="22"/>
      <c r="W448" s="22"/>
      <c r="X448" s="20"/>
      <c r="Y448" s="10" t="s">
        <v>42</v>
      </c>
      <c r="Z448" s="18" t="s">
        <v>1983</v>
      </c>
      <c r="AA448" s="12" t="str">
        <f t="shared" si="1"/>
        <v>M2-NyO-61a-I-4</v>
      </c>
      <c r="AB448" s="20"/>
      <c r="AC448" s="10" t="s">
        <v>555</v>
      </c>
      <c r="AD448" s="10" t="s">
        <v>45</v>
      </c>
      <c r="AE448" s="10" t="s">
        <v>46</v>
      </c>
    </row>
    <row r="449" ht="75.0" customHeight="1">
      <c r="A449" s="10" t="s">
        <v>1965</v>
      </c>
      <c r="B449" s="6" t="s">
        <v>1966</v>
      </c>
      <c r="C449" s="20" t="s">
        <v>32</v>
      </c>
      <c r="D449" s="7" t="s">
        <v>33</v>
      </c>
      <c r="E449" s="6"/>
      <c r="F449" s="9" t="s">
        <v>1984</v>
      </c>
      <c r="G449" s="9"/>
      <c r="H449" s="9"/>
      <c r="I449" s="6" t="s">
        <v>95</v>
      </c>
      <c r="J449" s="6" t="s">
        <v>36</v>
      </c>
      <c r="K449" s="28" t="s">
        <v>96</v>
      </c>
      <c r="L449" s="30" t="s">
        <v>1985</v>
      </c>
      <c r="M449" s="20" t="s">
        <v>39</v>
      </c>
      <c r="N449" s="9" t="s">
        <v>1969</v>
      </c>
      <c r="O449" s="8" t="s">
        <v>1986</v>
      </c>
      <c r="P449" s="22"/>
      <c r="Q449" s="20"/>
      <c r="R449" s="22"/>
      <c r="S449" s="22"/>
      <c r="T449" s="22"/>
      <c r="U449" s="22"/>
      <c r="V449" s="22"/>
      <c r="W449" s="22"/>
      <c r="X449" s="20"/>
      <c r="Y449" s="10" t="s">
        <v>42</v>
      </c>
      <c r="Z449" s="18" t="s">
        <v>1987</v>
      </c>
      <c r="AA449" s="12" t="str">
        <f t="shared" si="1"/>
        <v>M2-NyO-61a-I-5</v>
      </c>
      <c r="AB449" s="20"/>
      <c r="AC449" s="10" t="s">
        <v>555</v>
      </c>
      <c r="AD449" s="10" t="s">
        <v>45</v>
      </c>
      <c r="AE449" s="10" t="s">
        <v>46</v>
      </c>
    </row>
    <row r="450" ht="75.0" customHeight="1">
      <c r="A450" s="10" t="s">
        <v>1965</v>
      </c>
      <c r="B450" s="6" t="s">
        <v>1966</v>
      </c>
      <c r="C450" s="20" t="s">
        <v>32</v>
      </c>
      <c r="D450" s="7" t="s">
        <v>33</v>
      </c>
      <c r="E450" s="6"/>
      <c r="F450" s="9" t="s">
        <v>1988</v>
      </c>
      <c r="G450" s="9"/>
      <c r="H450" s="9"/>
      <c r="I450" s="6" t="s">
        <v>95</v>
      </c>
      <c r="J450" s="6" t="s">
        <v>36</v>
      </c>
      <c r="K450" s="28" t="s">
        <v>96</v>
      </c>
      <c r="L450" s="30" t="s">
        <v>1989</v>
      </c>
      <c r="M450" s="20" t="s">
        <v>39</v>
      </c>
      <c r="N450" s="9" t="s">
        <v>1969</v>
      </c>
      <c r="O450" s="8" t="s">
        <v>1990</v>
      </c>
      <c r="P450" s="22"/>
      <c r="Q450" s="20"/>
      <c r="R450" s="22"/>
      <c r="S450" s="22"/>
      <c r="T450" s="22"/>
      <c r="U450" s="22"/>
      <c r="V450" s="22"/>
      <c r="W450" s="22"/>
      <c r="X450" s="20"/>
      <c r="Y450" s="10" t="s">
        <v>42</v>
      </c>
      <c r="Z450" s="18" t="s">
        <v>1991</v>
      </c>
      <c r="AA450" s="12" t="str">
        <f t="shared" si="1"/>
        <v>M2-NyO-61a-I-6</v>
      </c>
      <c r="AB450" s="20"/>
      <c r="AC450" s="10" t="s">
        <v>555</v>
      </c>
      <c r="AD450" s="10" t="s">
        <v>45</v>
      </c>
      <c r="AE450" s="10" t="s">
        <v>46</v>
      </c>
    </row>
    <row r="451" ht="75.0" customHeight="1">
      <c r="A451" s="10" t="s">
        <v>1965</v>
      </c>
      <c r="B451" s="6" t="s">
        <v>1966</v>
      </c>
      <c r="C451" s="20" t="s">
        <v>52</v>
      </c>
      <c r="D451" s="7" t="s">
        <v>33</v>
      </c>
      <c r="E451" s="6"/>
      <c r="F451" s="8" t="s">
        <v>1992</v>
      </c>
      <c r="G451" s="8" t="s">
        <v>1993</v>
      </c>
      <c r="H451" s="9"/>
      <c r="I451" s="6" t="s">
        <v>95</v>
      </c>
      <c r="J451" s="6" t="s">
        <v>66</v>
      </c>
      <c r="K451" s="8" t="s">
        <v>1994</v>
      </c>
      <c r="L451" s="9" t="s">
        <v>1995</v>
      </c>
      <c r="M451" s="33" t="s">
        <v>39</v>
      </c>
      <c r="N451" s="9" t="s">
        <v>1969</v>
      </c>
      <c r="O451" s="8" t="s">
        <v>1969</v>
      </c>
      <c r="P451" s="22"/>
      <c r="Q451" s="20"/>
      <c r="R451" s="22"/>
      <c r="S451" s="22"/>
      <c r="T451" s="22"/>
      <c r="U451" s="22"/>
      <c r="V451" s="22"/>
      <c r="W451" s="22"/>
      <c r="X451" s="20"/>
      <c r="Y451" s="10" t="s">
        <v>42</v>
      </c>
      <c r="Z451" s="18" t="s">
        <v>1996</v>
      </c>
      <c r="AA451" s="12" t="str">
        <f t="shared" si="1"/>
        <v>M2-NyO-61a-E-1</v>
      </c>
      <c r="AB451" s="20"/>
      <c r="AC451" s="10" t="s">
        <v>555</v>
      </c>
      <c r="AD451" s="10" t="s">
        <v>45</v>
      </c>
      <c r="AE451" s="10" t="s">
        <v>46</v>
      </c>
    </row>
    <row r="452" ht="75.0" customHeight="1">
      <c r="A452" s="10" t="s">
        <v>1965</v>
      </c>
      <c r="B452" s="6" t="s">
        <v>1966</v>
      </c>
      <c r="C452" s="20" t="s">
        <v>52</v>
      </c>
      <c r="D452" s="7" t="s">
        <v>33</v>
      </c>
      <c r="E452" s="6"/>
      <c r="F452" s="8" t="s">
        <v>1992</v>
      </c>
      <c r="G452" s="8" t="s">
        <v>1993</v>
      </c>
      <c r="H452" s="9"/>
      <c r="I452" s="6" t="s">
        <v>95</v>
      </c>
      <c r="J452" s="6" t="s">
        <v>66</v>
      </c>
      <c r="K452" s="8" t="s">
        <v>1997</v>
      </c>
      <c r="L452" s="9" t="s">
        <v>1998</v>
      </c>
      <c r="M452" s="33" t="s">
        <v>39</v>
      </c>
      <c r="N452" s="9" t="s">
        <v>1969</v>
      </c>
      <c r="O452" s="8" t="s">
        <v>1969</v>
      </c>
      <c r="P452" s="22"/>
      <c r="Q452" s="20"/>
      <c r="R452" s="22"/>
      <c r="S452" s="22"/>
      <c r="T452" s="22"/>
      <c r="U452" s="22"/>
      <c r="V452" s="22"/>
      <c r="W452" s="22"/>
      <c r="X452" s="20"/>
      <c r="Y452" s="10" t="s">
        <v>42</v>
      </c>
      <c r="Z452" s="18" t="s">
        <v>1999</v>
      </c>
      <c r="AA452" s="12" t="str">
        <f t="shared" si="1"/>
        <v>M2-NyO-61a-E-2</v>
      </c>
      <c r="AB452" s="20"/>
      <c r="AC452" s="10" t="s">
        <v>555</v>
      </c>
      <c r="AD452" s="10" t="s">
        <v>45</v>
      </c>
      <c r="AE452" s="10" t="s">
        <v>46</v>
      </c>
    </row>
    <row r="453" ht="75.0" customHeight="1">
      <c r="A453" s="10" t="s">
        <v>1965</v>
      </c>
      <c r="B453" s="6" t="s">
        <v>1966</v>
      </c>
      <c r="C453" s="20" t="s">
        <v>52</v>
      </c>
      <c r="D453" s="7" t="s">
        <v>33</v>
      </c>
      <c r="E453" s="6"/>
      <c r="F453" s="8" t="s">
        <v>1992</v>
      </c>
      <c r="G453" s="8" t="s">
        <v>1993</v>
      </c>
      <c r="H453" s="9"/>
      <c r="I453" s="6" t="s">
        <v>95</v>
      </c>
      <c r="J453" s="6" t="s">
        <v>66</v>
      </c>
      <c r="K453" s="8" t="s">
        <v>2000</v>
      </c>
      <c r="L453" s="9" t="s">
        <v>2001</v>
      </c>
      <c r="M453" s="33" t="s">
        <v>39</v>
      </c>
      <c r="N453" s="9" t="s">
        <v>1969</v>
      </c>
      <c r="O453" s="8" t="s">
        <v>1969</v>
      </c>
      <c r="P453" s="22"/>
      <c r="Q453" s="20"/>
      <c r="R453" s="22"/>
      <c r="S453" s="22"/>
      <c r="T453" s="22"/>
      <c r="U453" s="22"/>
      <c r="V453" s="22"/>
      <c r="W453" s="22"/>
      <c r="X453" s="20"/>
      <c r="Y453" s="10" t="s">
        <v>42</v>
      </c>
      <c r="Z453" s="18" t="s">
        <v>2002</v>
      </c>
      <c r="AA453" s="12" t="str">
        <f t="shared" si="1"/>
        <v>M2-NyO-61a-E-3</v>
      </c>
      <c r="AB453" s="20"/>
      <c r="AC453" s="10" t="s">
        <v>555</v>
      </c>
      <c r="AD453" s="10" t="s">
        <v>45</v>
      </c>
      <c r="AE453" s="10" t="s">
        <v>46</v>
      </c>
    </row>
    <row r="454" ht="75.0" customHeight="1">
      <c r="A454" s="10" t="s">
        <v>1965</v>
      </c>
      <c r="B454" s="6" t="s">
        <v>1966</v>
      </c>
      <c r="C454" s="20" t="s">
        <v>52</v>
      </c>
      <c r="D454" s="7" t="s">
        <v>33</v>
      </c>
      <c r="E454" s="6"/>
      <c r="F454" s="8" t="s">
        <v>1992</v>
      </c>
      <c r="G454" s="8" t="s">
        <v>1993</v>
      </c>
      <c r="H454" s="9"/>
      <c r="I454" s="6" t="s">
        <v>95</v>
      </c>
      <c r="J454" s="6" t="s">
        <v>66</v>
      </c>
      <c r="K454" s="8" t="s">
        <v>2003</v>
      </c>
      <c r="L454" s="9" t="s">
        <v>2004</v>
      </c>
      <c r="M454" s="33" t="s">
        <v>39</v>
      </c>
      <c r="N454" s="9" t="s">
        <v>1969</v>
      </c>
      <c r="O454" s="8" t="s">
        <v>1969</v>
      </c>
      <c r="P454" s="22"/>
      <c r="Q454" s="20"/>
      <c r="R454" s="22"/>
      <c r="S454" s="22"/>
      <c r="T454" s="22"/>
      <c r="U454" s="22"/>
      <c r="V454" s="22"/>
      <c r="W454" s="22"/>
      <c r="X454" s="20"/>
      <c r="Y454" s="10" t="s">
        <v>42</v>
      </c>
      <c r="Z454" s="18" t="s">
        <v>2005</v>
      </c>
      <c r="AA454" s="12" t="str">
        <f t="shared" si="1"/>
        <v>M2-NyO-61a-E-4</v>
      </c>
      <c r="AB454" s="20"/>
      <c r="AC454" s="10" t="s">
        <v>555</v>
      </c>
      <c r="AD454" s="10" t="s">
        <v>45</v>
      </c>
      <c r="AE454" s="10" t="s">
        <v>46</v>
      </c>
    </row>
    <row r="455" ht="75.0" customHeight="1">
      <c r="A455" s="10" t="s">
        <v>1965</v>
      </c>
      <c r="B455" s="6" t="s">
        <v>1966</v>
      </c>
      <c r="C455" s="20" t="s">
        <v>52</v>
      </c>
      <c r="D455" s="7" t="s">
        <v>33</v>
      </c>
      <c r="E455" s="6"/>
      <c r="F455" s="8" t="s">
        <v>1992</v>
      </c>
      <c r="G455" s="8" t="s">
        <v>1993</v>
      </c>
      <c r="H455" s="9"/>
      <c r="I455" s="6" t="s">
        <v>95</v>
      </c>
      <c r="J455" s="6" t="s">
        <v>66</v>
      </c>
      <c r="K455" s="8" t="s">
        <v>2006</v>
      </c>
      <c r="L455" s="9" t="s">
        <v>2007</v>
      </c>
      <c r="M455" s="33" t="s">
        <v>39</v>
      </c>
      <c r="N455" s="9" t="s">
        <v>1969</v>
      </c>
      <c r="O455" s="8" t="s">
        <v>1969</v>
      </c>
      <c r="P455" s="22"/>
      <c r="Q455" s="20"/>
      <c r="R455" s="22"/>
      <c r="S455" s="22"/>
      <c r="T455" s="22"/>
      <c r="U455" s="22"/>
      <c r="V455" s="22"/>
      <c r="W455" s="22"/>
      <c r="X455" s="20"/>
      <c r="Y455" s="10" t="s">
        <v>42</v>
      </c>
      <c r="Z455" s="18" t="s">
        <v>2008</v>
      </c>
      <c r="AA455" s="12" t="str">
        <f t="shared" si="1"/>
        <v>M2-NyO-61a-E-5</v>
      </c>
      <c r="AB455" s="20"/>
      <c r="AC455" s="10" t="s">
        <v>555</v>
      </c>
      <c r="AD455" s="10" t="s">
        <v>45</v>
      </c>
      <c r="AE455" s="10" t="s">
        <v>46</v>
      </c>
    </row>
    <row r="456" ht="75.0" customHeight="1">
      <c r="A456" s="10" t="s">
        <v>1965</v>
      </c>
      <c r="B456" s="6" t="s">
        <v>1966</v>
      </c>
      <c r="C456" s="20" t="s">
        <v>52</v>
      </c>
      <c r="D456" s="7" t="s">
        <v>33</v>
      </c>
      <c r="E456" s="6"/>
      <c r="F456" s="8" t="s">
        <v>1992</v>
      </c>
      <c r="G456" s="8" t="s">
        <v>1993</v>
      </c>
      <c r="H456" s="9"/>
      <c r="I456" s="6" t="s">
        <v>95</v>
      </c>
      <c r="J456" s="6" t="s">
        <v>66</v>
      </c>
      <c r="K456" s="8" t="s">
        <v>2009</v>
      </c>
      <c r="L456" s="9" t="s">
        <v>2010</v>
      </c>
      <c r="M456" s="33" t="s">
        <v>39</v>
      </c>
      <c r="N456" s="9" t="s">
        <v>1969</v>
      </c>
      <c r="O456" s="8" t="s">
        <v>1969</v>
      </c>
      <c r="P456" s="22"/>
      <c r="Q456" s="20"/>
      <c r="R456" s="22"/>
      <c r="S456" s="22"/>
      <c r="T456" s="22"/>
      <c r="U456" s="22"/>
      <c r="V456" s="22"/>
      <c r="W456" s="22"/>
      <c r="X456" s="20"/>
      <c r="Y456" s="10" t="s">
        <v>42</v>
      </c>
      <c r="Z456" s="18" t="s">
        <v>2011</v>
      </c>
      <c r="AA456" s="12" t="str">
        <f t="shared" si="1"/>
        <v>M2-NyO-61a-E-6</v>
      </c>
      <c r="AB456" s="20"/>
      <c r="AC456" s="10" t="s">
        <v>555</v>
      </c>
      <c r="AD456" s="10" t="s">
        <v>45</v>
      </c>
      <c r="AE456" s="10" t="s">
        <v>46</v>
      </c>
    </row>
    <row r="457" ht="75.0" customHeight="1">
      <c r="A457" s="10" t="s">
        <v>2012</v>
      </c>
      <c r="B457" s="6" t="s">
        <v>2013</v>
      </c>
      <c r="C457" s="20" t="s">
        <v>32</v>
      </c>
      <c r="D457" s="7" t="s">
        <v>33</v>
      </c>
      <c r="E457" s="10"/>
      <c r="F457" s="8" t="s">
        <v>2014</v>
      </c>
      <c r="G457" s="8"/>
      <c r="H457" s="19"/>
      <c r="I457" s="10" t="s">
        <v>675</v>
      </c>
      <c r="J457" s="10" t="s">
        <v>36</v>
      </c>
      <c r="K457" s="8" t="s">
        <v>2015</v>
      </c>
      <c r="L457" s="8" t="s">
        <v>2016</v>
      </c>
      <c r="M457" s="10" t="s">
        <v>39</v>
      </c>
      <c r="N457" s="8" t="s">
        <v>2017</v>
      </c>
      <c r="O457" s="8" t="s">
        <v>2017</v>
      </c>
      <c r="P457" s="22"/>
      <c r="Q457" s="20"/>
      <c r="R457" s="22"/>
      <c r="S457" s="22"/>
      <c r="T457" s="22"/>
      <c r="U457" s="22"/>
      <c r="V457" s="22"/>
      <c r="W457" s="22"/>
      <c r="X457" s="20"/>
      <c r="Y457" s="10" t="s">
        <v>42</v>
      </c>
      <c r="Z457" s="19" t="s">
        <v>2018</v>
      </c>
      <c r="AA457" s="12" t="str">
        <f t="shared" si="1"/>
        <v>M2-NyO-61b-I-1</v>
      </c>
      <c r="AB457" s="20"/>
      <c r="AC457" s="20"/>
      <c r="AD457" s="20"/>
      <c r="AE457" s="10" t="s">
        <v>46</v>
      </c>
    </row>
    <row r="458" ht="75.0" customHeight="1">
      <c r="A458" s="10" t="s">
        <v>2012</v>
      </c>
      <c r="B458" s="6" t="s">
        <v>2013</v>
      </c>
      <c r="C458" s="20" t="s">
        <v>32</v>
      </c>
      <c r="D458" s="7" t="s">
        <v>33</v>
      </c>
      <c r="E458" s="10"/>
      <c r="F458" s="8" t="s">
        <v>2019</v>
      </c>
      <c r="G458" s="8"/>
      <c r="H458" s="19"/>
      <c r="I458" s="10" t="s">
        <v>675</v>
      </c>
      <c r="J458" s="10" t="s">
        <v>36</v>
      </c>
      <c r="K458" s="8" t="s">
        <v>2015</v>
      </c>
      <c r="L458" s="8" t="s">
        <v>2020</v>
      </c>
      <c r="M458" s="10" t="s">
        <v>39</v>
      </c>
      <c r="N458" s="8" t="s">
        <v>2017</v>
      </c>
      <c r="O458" s="8" t="s">
        <v>2017</v>
      </c>
      <c r="P458" s="22"/>
      <c r="Q458" s="20"/>
      <c r="R458" s="22"/>
      <c r="S458" s="22"/>
      <c r="T458" s="22"/>
      <c r="U458" s="22"/>
      <c r="V458" s="22"/>
      <c r="W458" s="22"/>
      <c r="X458" s="20"/>
      <c r="Y458" s="10" t="s">
        <v>42</v>
      </c>
      <c r="Z458" s="19" t="s">
        <v>2021</v>
      </c>
      <c r="AA458" s="12" t="str">
        <f t="shared" si="1"/>
        <v>M2-NyO-61b-I-2</v>
      </c>
      <c r="AB458" s="20"/>
      <c r="AC458" s="20"/>
      <c r="AD458" s="20"/>
      <c r="AE458" s="10" t="s">
        <v>46</v>
      </c>
    </row>
    <row r="459" ht="75.0" customHeight="1">
      <c r="A459" s="10" t="s">
        <v>2012</v>
      </c>
      <c r="B459" s="6" t="s">
        <v>2013</v>
      </c>
      <c r="C459" s="10" t="s">
        <v>52</v>
      </c>
      <c r="D459" s="7" t="s">
        <v>33</v>
      </c>
      <c r="E459" s="6"/>
      <c r="F459" s="8" t="s">
        <v>2022</v>
      </c>
      <c r="G459" s="8" t="s">
        <v>2023</v>
      </c>
      <c r="H459" s="19"/>
      <c r="I459" s="10" t="s">
        <v>675</v>
      </c>
      <c r="J459" s="10" t="s">
        <v>73</v>
      </c>
      <c r="K459" s="8" t="s">
        <v>2015</v>
      </c>
      <c r="L459" s="8" t="s">
        <v>2024</v>
      </c>
      <c r="M459" s="10" t="s">
        <v>39</v>
      </c>
      <c r="N459" s="8" t="s">
        <v>2017</v>
      </c>
      <c r="O459" s="8" t="s">
        <v>2017</v>
      </c>
      <c r="P459" s="22"/>
      <c r="Q459" s="20"/>
      <c r="R459" s="22"/>
      <c r="S459" s="22"/>
      <c r="T459" s="22"/>
      <c r="U459" s="22"/>
      <c r="V459" s="22"/>
      <c r="W459" s="22"/>
      <c r="X459" s="20"/>
      <c r="Y459" s="10" t="s">
        <v>42</v>
      </c>
      <c r="Z459" s="19" t="s">
        <v>2025</v>
      </c>
      <c r="AA459" s="12" t="str">
        <f t="shared" si="1"/>
        <v>M2-NyO-61b-E-1</v>
      </c>
      <c r="AB459" s="20"/>
      <c r="AC459" s="20"/>
      <c r="AD459" s="20"/>
      <c r="AE459" s="10" t="s">
        <v>46</v>
      </c>
    </row>
    <row r="460" ht="75.0" customHeight="1">
      <c r="A460" s="10" t="s">
        <v>2012</v>
      </c>
      <c r="B460" s="6" t="s">
        <v>2013</v>
      </c>
      <c r="C460" s="10" t="s">
        <v>52</v>
      </c>
      <c r="D460" s="7" t="s">
        <v>33</v>
      </c>
      <c r="E460" s="6"/>
      <c r="F460" s="8" t="s">
        <v>2026</v>
      </c>
      <c r="G460" s="8" t="s">
        <v>2023</v>
      </c>
      <c r="H460" s="19"/>
      <c r="I460" s="10" t="s">
        <v>675</v>
      </c>
      <c r="J460" s="10" t="s">
        <v>73</v>
      </c>
      <c r="K460" s="8" t="s">
        <v>2015</v>
      </c>
      <c r="L460" s="8" t="s">
        <v>2027</v>
      </c>
      <c r="M460" s="10" t="s">
        <v>39</v>
      </c>
      <c r="N460" s="8" t="s">
        <v>2017</v>
      </c>
      <c r="O460" s="8" t="s">
        <v>2017</v>
      </c>
      <c r="P460" s="22"/>
      <c r="Q460" s="20"/>
      <c r="R460" s="22"/>
      <c r="S460" s="22"/>
      <c r="T460" s="22"/>
      <c r="U460" s="22"/>
      <c r="V460" s="22"/>
      <c r="W460" s="22"/>
      <c r="X460" s="20"/>
      <c r="Y460" s="10" t="s">
        <v>42</v>
      </c>
      <c r="Z460" s="19" t="s">
        <v>2028</v>
      </c>
      <c r="AA460" s="12" t="str">
        <f t="shared" si="1"/>
        <v>M2-NyO-61b-E-2</v>
      </c>
      <c r="AB460" s="20"/>
      <c r="AC460" s="20"/>
      <c r="AD460" s="20"/>
      <c r="AE460" s="10" t="s">
        <v>46</v>
      </c>
    </row>
    <row r="461" ht="75.0" customHeight="1">
      <c r="A461" s="6" t="s">
        <v>2029</v>
      </c>
      <c r="B461" s="6" t="s">
        <v>2030</v>
      </c>
      <c r="C461" s="6" t="s">
        <v>32</v>
      </c>
      <c r="D461" s="7" t="s">
        <v>33</v>
      </c>
      <c r="E461" s="6"/>
      <c r="F461" s="9" t="s">
        <v>2031</v>
      </c>
      <c r="G461" s="9" t="s">
        <v>2032</v>
      </c>
      <c r="H461" s="23"/>
      <c r="I461" s="9"/>
      <c r="J461" s="6" t="s">
        <v>73</v>
      </c>
      <c r="K461" s="9" t="s">
        <v>2033</v>
      </c>
      <c r="L461" s="8" t="s">
        <v>2034</v>
      </c>
      <c r="M461" s="6" t="s">
        <v>39</v>
      </c>
      <c r="N461" s="23" t="s">
        <v>2035</v>
      </c>
      <c r="O461" s="23" t="s">
        <v>2036</v>
      </c>
      <c r="P461" s="22"/>
      <c r="Q461" s="20"/>
      <c r="R461" s="22"/>
      <c r="S461" s="22"/>
      <c r="T461" s="22"/>
      <c r="U461" s="22"/>
      <c r="V461" s="22"/>
      <c r="W461" s="22"/>
      <c r="X461" s="20"/>
      <c r="Y461" s="10" t="s">
        <v>42</v>
      </c>
      <c r="Z461" s="14" t="s">
        <v>2037</v>
      </c>
      <c r="AA461" s="12" t="str">
        <f t="shared" si="1"/>
        <v>M2-NyO-50a-I-1</v>
      </c>
      <c r="AB461" s="10" t="s">
        <v>44</v>
      </c>
      <c r="AC461" s="20"/>
      <c r="AD461" s="10" t="s">
        <v>45</v>
      </c>
      <c r="AE461" s="10" t="s">
        <v>46</v>
      </c>
    </row>
    <row r="462" ht="75.0" customHeight="1">
      <c r="A462" s="6" t="s">
        <v>2029</v>
      </c>
      <c r="B462" s="6" t="s">
        <v>2030</v>
      </c>
      <c r="C462" s="20" t="s">
        <v>32</v>
      </c>
      <c r="D462" s="7" t="s">
        <v>33</v>
      </c>
      <c r="E462" s="6"/>
      <c r="F462" s="8" t="s">
        <v>2038</v>
      </c>
      <c r="G462" s="9" t="s">
        <v>2039</v>
      </c>
      <c r="H462" s="23"/>
      <c r="I462" s="9"/>
      <c r="J462" s="6" t="s">
        <v>66</v>
      </c>
      <c r="K462" s="9" t="s">
        <v>2033</v>
      </c>
      <c r="L462" s="9" t="s">
        <v>2040</v>
      </c>
      <c r="M462" s="6" t="s">
        <v>39</v>
      </c>
      <c r="N462" s="9" t="s">
        <v>2041</v>
      </c>
      <c r="O462" s="9" t="s">
        <v>2042</v>
      </c>
      <c r="P462" s="22"/>
      <c r="Q462" s="20"/>
      <c r="R462" s="22"/>
      <c r="S462" s="22"/>
      <c r="T462" s="22"/>
      <c r="U462" s="22"/>
      <c r="V462" s="22"/>
      <c r="W462" s="22"/>
      <c r="X462" s="20"/>
      <c r="Y462" s="10" t="s">
        <v>42</v>
      </c>
      <c r="Z462" s="14" t="s">
        <v>2043</v>
      </c>
      <c r="AA462" s="12" t="str">
        <f t="shared" si="1"/>
        <v>M2-NyO-50a-I-2</v>
      </c>
      <c r="AB462" s="10" t="s">
        <v>44</v>
      </c>
      <c r="AC462" s="20"/>
      <c r="AD462" s="10" t="s">
        <v>45</v>
      </c>
      <c r="AE462" s="10" t="s">
        <v>46</v>
      </c>
    </row>
    <row r="463" ht="75.0" customHeight="1">
      <c r="A463" s="6" t="s">
        <v>2029</v>
      </c>
      <c r="B463" s="6" t="s">
        <v>2030</v>
      </c>
      <c r="C463" s="20" t="s">
        <v>52</v>
      </c>
      <c r="D463" s="7" t="s">
        <v>33</v>
      </c>
      <c r="E463" s="6"/>
      <c r="F463" s="9" t="s">
        <v>2044</v>
      </c>
      <c r="G463" s="9" t="s">
        <v>2045</v>
      </c>
      <c r="H463" s="23"/>
      <c r="I463" s="9"/>
      <c r="J463" s="6" t="s">
        <v>76</v>
      </c>
      <c r="K463" s="9" t="s">
        <v>2046</v>
      </c>
      <c r="L463" s="9" t="s">
        <v>2047</v>
      </c>
      <c r="M463" s="6" t="s">
        <v>39</v>
      </c>
      <c r="N463" s="9" t="s">
        <v>2041</v>
      </c>
      <c r="O463" s="9" t="s">
        <v>2048</v>
      </c>
      <c r="P463" s="22"/>
      <c r="Q463" s="20"/>
      <c r="R463" s="22"/>
      <c r="S463" s="22"/>
      <c r="T463" s="22"/>
      <c r="U463" s="22"/>
      <c r="V463" s="22"/>
      <c r="W463" s="22"/>
      <c r="X463" s="20"/>
      <c r="Y463" s="10" t="s">
        <v>42</v>
      </c>
      <c r="Z463" s="14" t="s">
        <v>2049</v>
      </c>
      <c r="AA463" s="12" t="str">
        <f t="shared" si="1"/>
        <v>M2-NyO-50a-E-1</v>
      </c>
      <c r="AB463" s="10" t="s">
        <v>44</v>
      </c>
      <c r="AC463" s="20"/>
      <c r="AD463" s="10" t="s">
        <v>45</v>
      </c>
      <c r="AE463" s="10" t="s">
        <v>46</v>
      </c>
    </row>
    <row r="464" ht="75.0" customHeight="1">
      <c r="A464" s="6" t="s">
        <v>2029</v>
      </c>
      <c r="B464" s="6" t="s">
        <v>2030</v>
      </c>
      <c r="C464" s="20" t="s">
        <v>52</v>
      </c>
      <c r="D464" s="7" t="s">
        <v>33</v>
      </c>
      <c r="E464" s="6"/>
      <c r="F464" s="9" t="s">
        <v>2044</v>
      </c>
      <c r="G464" s="9" t="s">
        <v>2045</v>
      </c>
      <c r="H464" s="23"/>
      <c r="I464" s="9"/>
      <c r="J464" s="6" t="s">
        <v>76</v>
      </c>
      <c r="K464" s="9" t="s">
        <v>2050</v>
      </c>
      <c r="L464" s="9" t="s">
        <v>2051</v>
      </c>
      <c r="M464" s="6" t="s">
        <v>39</v>
      </c>
      <c r="N464" s="9" t="s">
        <v>2035</v>
      </c>
      <c r="O464" s="9" t="s">
        <v>2052</v>
      </c>
      <c r="P464" s="22"/>
      <c r="Q464" s="20"/>
      <c r="R464" s="22"/>
      <c r="S464" s="22"/>
      <c r="T464" s="22"/>
      <c r="U464" s="22"/>
      <c r="V464" s="22"/>
      <c r="W464" s="22"/>
      <c r="X464" s="20"/>
      <c r="Y464" s="10" t="s">
        <v>42</v>
      </c>
      <c r="Z464" s="14" t="s">
        <v>2053</v>
      </c>
      <c r="AA464" s="12" t="str">
        <f t="shared" si="1"/>
        <v>M2-NyO-50a-E-2</v>
      </c>
      <c r="AB464" s="10" t="s">
        <v>44</v>
      </c>
      <c r="AC464" s="20"/>
      <c r="AD464" s="10" t="s">
        <v>45</v>
      </c>
      <c r="AE464" s="10" t="s">
        <v>46</v>
      </c>
    </row>
    <row r="465" ht="75.0" customHeight="1">
      <c r="A465" s="6" t="s">
        <v>2054</v>
      </c>
      <c r="B465" s="6" t="s">
        <v>2055</v>
      </c>
      <c r="C465" s="20" t="s">
        <v>32</v>
      </c>
      <c r="D465" s="7" t="s">
        <v>33</v>
      </c>
      <c r="E465" s="6"/>
      <c r="F465" s="8" t="s">
        <v>2056</v>
      </c>
      <c r="G465" s="9"/>
      <c r="H465" s="23"/>
      <c r="I465" s="9"/>
      <c r="J465" s="6" t="s">
        <v>36</v>
      </c>
      <c r="K465" s="9" t="s">
        <v>2057</v>
      </c>
      <c r="L465" s="9" t="s">
        <v>2058</v>
      </c>
      <c r="M465" s="6" t="s">
        <v>39</v>
      </c>
      <c r="N465" s="9" t="s">
        <v>2059</v>
      </c>
      <c r="O465" s="9" t="s">
        <v>2060</v>
      </c>
      <c r="P465" s="22"/>
      <c r="Q465" s="20"/>
      <c r="R465" s="22"/>
      <c r="S465" s="22"/>
      <c r="T465" s="22"/>
      <c r="U465" s="22"/>
      <c r="V465" s="22"/>
      <c r="W465" s="22"/>
      <c r="X465" s="20"/>
      <c r="Y465" s="10" t="s">
        <v>42</v>
      </c>
      <c r="Z465" s="14" t="s">
        <v>2061</v>
      </c>
      <c r="AA465" s="12" t="str">
        <f t="shared" si="1"/>
        <v>M2-NyO-50b-I-1</v>
      </c>
      <c r="AB465" s="10" t="s">
        <v>44</v>
      </c>
      <c r="AC465" s="20"/>
      <c r="AD465" s="10" t="s">
        <v>45</v>
      </c>
      <c r="AE465" s="10" t="s">
        <v>46</v>
      </c>
    </row>
    <row r="466" ht="75.0" customHeight="1">
      <c r="A466" s="6" t="s">
        <v>2054</v>
      </c>
      <c r="B466" s="6" t="s">
        <v>2055</v>
      </c>
      <c r="C466" s="20" t="s">
        <v>32</v>
      </c>
      <c r="D466" s="7" t="s">
        <v>33</v>
      </c>
      <c r="E466" s="6"/>
      <c r="F466" s="8" t="s">
        <v>2038</v>
      </c>
      <c r="G466" s="9" t="s">
        <v>2039</v>
      </c>
      <c r="H466" s="23"/>
      <c r="I466" s="9"/>
      <c r="J466" s="6" t="s">
        <v>66</v>
      </c>
      <c r="K466" s="9" t="s">
        <v>2057</v>
      </c>
      <c r="L466" s="9" t="s">
        <v>2062</v>
      </c>
      <c r="M466" s="6" t="s">
        <v>39</v>
      </c>
      <c r="N466" s="9" t="s">
        <v>2063</v>
      </c>
      <c r="O466" s="9" t="s">
        <v>2064</v>
      </c>
      <c r="P466" s="22"/>
      <c r="Q466" s="20"/>
      <c r="R466" s="22"/>
      <c r="S466" s="22"/>
      <c r="T466" s="22"/>
      <c r="U466" s="22"/>
      <c r="V466" s="22"/>
      <c r="W466" s="22"/>
      <c r="X466" s="20"/>
      <c r="Y466" s="10" t="s">
        <v>42</v>
      </c>
      <c r="Z466" s="14" t="s">
        <v>2065</v>
      </c>
      <c r="AA466" s="12" t="str">
        <f t="shared" si="1"/>
        <v>M2-NyO-50b-I-2</v>
      </c>
      <c r="AB466" s="10" t="s">
        <v>44</v>
      </c>
      <c r="AC466" s="20"/>
      <c r="AD466" s="10" t="s">
        <v>45</v>
      </c>
      <c r="AE466" s="10" t="s">
        <v>46</v>
      </c>
    </row>
    <row r="467" ht="75.0" customHeight="1">
      <c r="A467" s="6" t="s">
        <v>2054</v>
      </c>
      <c r="B467" s="6" t="s">
        <v>2055</v>
      </c>
      <c r="C467" s="6" t="s">
        <v>52</v>
      </c>
      <c r="D467" s="7" t="s">
        <v>33</v>
      </c>
      <c r="E467" s="6"/>
      <c r="F467" s="9" t="s">
        <v>2066</v>
      </c>
      <c r="G467" s="9" t="s">
        <v>2045</v>
      </c>
      <c r="H467" s="23"/>
      <c r="I467" s="9"/>
      <c r="J467" s="6" t="s">
        <v>76</v>
      </c>
      <c r="K467" s="9" t="s">
        <v>2046</v>
      </c>
      <c r="L467" s="9" t="s">
        <v>2067</v>
      </c>
      <c r="M467" s="6" t="s">
        <v>39</v>
      </c>
      <c r="N467" s="9" t="s">
        <v>2059</v>
      </c>
      <c r="O467" s="9" t="s">
        <v>2068</v>
      </c>
      <c r="P467" s="22"/>
      <c r="Q467" s="20"/>
      <c r="R467" s="22"/>
      <c r="S467" s="22"/>
      <c r="T467" s="22"/>
      <c r="U467" s="22"/>
      <c r="V467" s="22"/>
      <c r="W467" s="22"/>
      <c r="X467" s="20"/>
      <c r="Y467" s="10" t="s">
        <v>42</v>
      </c>
      <c r="Z467" s="14" t="s">
        <v>2069</v>
      </c>
      <c r="AA467" s="12" t="str">
        <f t="shared" si="1"/>
        <v>M2-NyO-50b-E-1</v>
      </c>
      <c r="AB467" s="10" t="s">
        <v>44</v>
      </c>
      <c r="AC467" s="20"/>
      <c r="AD467" s="10" t="s">
        <v>45</v>
      </c>
      <c r="AE467" s="10" t="s">
        <v>46</v>
      </c>
    </row>
    <row r="468" ht="75.0" customHeight="1">
      <c r="A468" s="6" t="s">
        <v>2054</v>
      </c>
      <c r="B468" s="6" t="s">
        <v>2055</v>
      </c>
      <c r="C468" s="6" t="s">
        <v>52</v>
      </c>
      <c r="D468" s="7" t="s">
        <v>33</v>
      </c>
      <c r="E468" s="6"/>
      <c r="F468" s="9" t="s">
        <v>2066</v>
      </c>
      <c r="G468" s="9" t="s">
        <v>2045</v>
      </c>
      <c r="H468" s="23"/>
      <c r="I468" s="9"/>
      <c r="J468" s="6" t="s">
        <v>76</v>
      </c>
      <c r="K468" s="9" t="s">
        <v>2070</v>
      </c>
      <c r="L468" s="9" t="s">
        <v>2071</v>
      </c>
      <c r="M468" s="6" t="s">
        <v>39</v>
      </c>
      <c r="N468" s="23" t="s">
        <v>2063</v>
      </c>
      <c r="O468" s="23" t="s">
        <v>2072</v>
      </c>
      <c r="P468" s="22"/>
      <c r="Q468" s="20"/>
      <c r="R468" s="22"/>
      <c r="S468" s="22"/>
      <c r="T468" s="22"/>
      <c r="U468" s="22"/>
      <c r="V468" s="22"/>
      <c r="W468" s="22"/>
      <c r="X468" s="20"/>
      <c r="Y468" s="10" t="s">
        <v>42</v>
      </c>
      <c r="Z468" s="14" t="s">
        <v>2073</v>
      </c>
      <c r="AA468" s="12" t="str">
        <f t="shared" si="1"/>
        <v>M2-NyO-50b-E-2</v>
      </c>
      <c r="AB468" s="10" t="s">
        <v>44</v>
      </c>
      <c r="AC468" s="20"/>
      <c r="AD468" s="10" t="s">
        <v>45</v>
      </c>
      <c r="AE468" s="10" t="s">
        <v>46</v>
      </c>
    </row>
    <row r="469" ht="75.0" customHeight="1">
      <c r="A469" s="6" t="s">
        <v>2074</v>
      </c>
      <c r="B469" s="6" t="s">
        <v>2075</v>
      </c>
      <c r="C469" s="20" t="s">
        <v>32</v>
      </c>
      <c r="D469" s="7" t="s">
        <v>33</v>
      </c>
      <c r="E469" s="6"/>
      <c r="F469" s="9" t="s">
        <v>2076</v>
      </c>
      <c r="G469" s="9" t="s">
        <v>2077</v>
      </c>
      <c r="H469" s="23"/>
      <c r="I469" s="23"/>
      <c r="J469" s="6" t="s">
        <v>73</v>
      </c>
      <c r="K469" s="9" t="s">
        <v>2078</v>
      </c>
      <c r="L469" s="9" t="s">
        <v>2079</v>
      </c>
      <c r="M469" s="6" t="s">
        <v>39</v>
      </c>
      <c r="N469" s="23" t="s">
        <v>2080</v>
      </c>
      <c r="O469" s="9" t="s">
        <v>2081</v>
      </c>
      <c r="P469" s="22"/>
      <c r="Q469" s="20"/>
      <c r="R469" s="22"/>
      <c r="S469" s="22"/>
      <c r="T469" s="22"/>
      <c r="U469" s="22"/>
      <c r="V469" s="22"/>
      <c r="W469" s="22"/>
      <c r="X469" s="20"/>
      <c r="Y469" s="10" t="s">
        <v>42</v>
      </c>
      <c r="Z469" s="14" t="s">
        <v>2082</v>
      </c>
      <c r="AA469" s="12" t="str">
        <f t="shared" si="1"/>
        <v>M2-NyO-50c-I-1</v>
      </c>
      <c r="AB469" s="10" t="s">
        <v>44</v>
      </c>
      <c r="AC469" s="20"/>
      <c r="AD469" s="10" t="s">
        <v>45</v>
      </c>
      <c r="AE469" s="10" t="s">
        <v>46</v>
      </c>
    </row>
    <row r="470" ht="75.0" customHeight="1">
      <c r="A470" s="6" t="s">
        <v>2074</v>
      </c>
      <c r="B470" s="6" t="s">
        <v>2075</v>
      </c>
      <c r="C470" s="20" t="s">
        <v>32</v>
      </c>
      <c r="D470" s="7" t="s">
        <v>33</v>
      </c>
      <c r="E470" s="6"/>
      <c r="F470" s="8" t="s">
        <v>2083</v>
      </c>
      <c r="G470" s="9"/>
      <c r="H470" s="23"/>
      <c r="I470" s="23"/>
      <c r="J470" s="6" t="s">
        <v>36</v>
      </c>
      <c r="K470" s="9" t="s">
        <v>2078</v>
      </c>
      <c r="L470" s="9" t="s">
        <v>2084</v>
      </c>
      <c r="M470" s="6" t="s">
        <v>39</v>
      </c>
      <c r="N470" s="23" t="s">
        <v>2085</v>
      </c>
      <c r="O470" s="9" t="s">
        <v>2086</v>
      </c>
      <c r="P470" s="22"/>
      <c r="Q470" s="20"/>
      <c r="R470" s="22"/>
      <c r="S470" s="22"/>
      <c r="T470" s="22"/>
      <c r="U470" s="22"/>
      <c r="V470" s="22"/>
      <c r="W470" s="22"/>
      <c r="X470" s="20"/>
      <c r="Y470" s="10" t="s">
        <v>42</v>
      </c>
      <c r="Z470" s="14" t="s">
        <v>2087</v>
      </c>
      <c r="AA470" s="12" t="str">
        <f t="shared" si="1"/>
        <v>M2-NyO-50c-I-2</v>
      </c>
      <c r="AB470" s="10" t="s">
        <v>44</v>
      </c>
      <c r="AC470" s="20"/>
      <c r="AD470" s="10" t="s">
        <v>45</v>
      </c>
      <c r="AE470" s="10" t="s">
        <v>46</v>
      </c>
    </row>
    <row r="471" ht="75.0" customHeight="1">
      <c r="A471" s="6" t="s">
        <v>2074</v>
      </c>
      <c r="B471" s="6" t="s">
        <v>2075</v>
      </c>
      <c r="C471" s="20" t="s">
        <v>52</v>
      </c>
      <c r="D471" s="7" t="s">
        <v>33</v>
      </c>
      <c r="E471" s="6"/>
      <c r="F471" s="9" t="s">
        <v>2066</v>
      </c>
      <c r="G471" s="9" t="s">
        <v>2045</v>
      </c>
      <c r="H471" s="23"/>
      <c r="I471" s="9"/>
      <c r="J471" s="6" t="s">
        <v>76</v>
      </c>
      <c r="K471" s="9" t="s">
        <v>2088</v>
      </c>
      <c r="L471" s="9" t="s">
        <v>2089</v>
      </c>
      <c r="M471" s="6" t="s">
        <v>39</v>
      </c>
      <c r="N471" s="9" t="s">
        <v>2080</v>
      </c>
      <c r="O471" s="9" t="s">
        <v>2090</v>
      </c>
      <c r="P471" s="22"/>
      <c r="Q471" s="20"/>
      <c r="R471" s="22"/>
      <c r="S471" s="22"/>
      <c r="T471" s="22"/>
      <c r="U471" s="22"/>
      <c r="V471" s="22"/>
      <c r="W471" s="22"/>
      <c r="X471" s="20"/>
      <c r="Y471" s="10" t="s">
        <v>42</v>
      </c>
      <c r="Z471" s="14" t="s">
        <v>2091</v>
      </c>
      <c r="AA471" s="12" t="str">
        <f t="shared" si="1"/>
        <v>M2-NyO-50c-E-1</v>
      </c>
      <c r="AB471" s="10" t="s">
        <v>44</v>
      </c>
      <c r="AC471" s="20"/>
      <c r="AD471" s="10" t="s">
        <v>45</v>
      </c>
      <c r="AE471" s="10" t="s">
        <v>46</v>
      </c>
    </row>
    <row r="472" ht="75.0" customHeight="1">
      <c r="A472" s="6" t="s">
        <v>2074</v>
      </c>
      <c r="B472" s="6" t="s">
        <v>2075</v>
      </c>
      <c r="C472" s="20" t="s">
        <v>52</v>
      </c>
      <c r="D472" s="7" t="s">
        <v>33</v>
      </c>
      <c r="E472" s="6"/>
      <c r="F472" s="9" t="s">
        <v>2066</v>
      </c>
      <c r="G472" s="9" t="s">
        <v>2045</v>
      </c>
      <c r="H472" s="23"/>
      <c r="I472" s="9"/>
      <c r="J472" s="6" t="s">
        <v>76</v>
      </c>
      <c r="K472" s="9" t="s">
        <v>2088</v>
      </c>
      <c r="L472" s="9" t="s">
        <v>2092</v>
      </c>
      <c r="M472" s="20" t="s">
        <v>39</v>
      </c>
      <c r="N472" s="9" t="s">
        <v>2085</v>
      </c>
      <c r="O472" s="9" t="s">
        <v>2093</v>
      </c>
      <c r="P472" s="22"/>
      <c r="Q472" s="20"/>
      <c r="R472" s="22"/>
      <c r="S472" s="22"/>
      <c r="T472" s="22"/>
      <c r="U472" s="22"/>
      <c r="V472" s="22"/>
      <c r="W472" s="22"/>
      <c r="X472" s="20"/>
      <c r="Y472" s="10" t="s">
        <v>42</v>
      </c>
      <c r="Z472" s="14" t="s">
        <v>2094</v>
      </c>
      <c r="AA472" s="12" t="str">
        <f t="shared" si="1"/>
        <v>M2-NyO-50c-E-2</v>
      </c>
      <c r="AB472" s="10" t="s">
        <v>44</v>
      </c>
      <c r="AC472" s="20"/>
      <c r="AD472" s="10" t="s">
        <v>45</v>
      </c>
      <c r="AE472" s="10" t="s">
        <v>46</v>
      </c>
    </row>
    <row r="473" ht="75.0" customHeight="1">
      <c r="A473" s="6" t="s">
        <v>2095</v>
      </c>
      <c r="B473" s="6" t="s">
        <v>2096</v>
      </c>
      <c r="C473" s="6" t="s">
        <v>32</v>
      </c>
      <c r="D473" s="7" t="s">
        <v>33</v>
      </c>
      <c r="E473" s="6"/>
      <c r="F473" s="8" t="s">
        <v>2038</v>
      </c>
      <c r="G473" s="9" t="s">
        <v>2039</v>
      </c>
      <c r="H473" s="9"/>
      <c r="I473" s="9"/>
      <c r="J473" s="6" t="s">
        <v>66</v>
      </c>
      <c r="K473" s="9" t="s">
        <v>2097</v>
      </c>
      <c r="L473" s="9" t="s">
        <v>2098</v>
      </c>
      <c r="M473" s="20" t="s">
        <v>39</v>
      </c>
      <c r="N473" s="9" t="s">
        <v>2099</v>
      </c>
      <c r="O473" s="9" t="s">
        <v>2100</v>
      </c>
      <c r="P473" s="22"/>
      <c r="Q473" s="20"/>
      <c r="R473" s="22"/>
      <c r="S473" s="22"/>
      <c r="T473" s="22"/>
      <c r="U473" s="22"/>
      <c r="V473" s="22"/>
      <c r="W473" s="22"/>
      <c r="X473" s="20"/>
      <c r="Y473" s="10" t="s">
        <v>42</v>
      </c>
      <c r="Z473" s="14" t="s">
        <v>2101</v>
      </c>
      <c r="AA473" s="12" t="str">
        <f t="shared" si="1"/>
        <v>M2-NyO-50d-I-1</v>
      </c>
      <c r="AB473" s="10" t="s">
        <v>44</v>
      </c>
      <c r="AC473" s="20"/>
      <c r="AD473" s="10" t="s">
        <v>45</v>
      </c>
      <c r="AE473" s="10" t="s">
        <v>46</v>
      </c>
    </row>
    <row r="474" ht="75.0" customHeight="1">
      <c r="A474" s="6" t="s">
        <v>2095</v>
      </c>
      <c r="B474" s="6" t="s">
        <v>2096</v>
      </c>
      <c r="C474" s="20" t="s">
        <v>32</v>
      </c>
      <c r="D474" s="7" t="s">
        <v>33</v>
      </c>
      <c r="E474" s="6"/>
      <c r="F474" s="8" t="s">
        <v>2102</v>
      </c>
      <c r="G474" s="9" t="s">
        <v>2032</v>
      </c>
      <c r="H474" s="9"/>
      <c r="I474" s="9"/>
      <c r="J474" s="6" t="s">
        <v>73</v>
      </c>
      <c r="K474" s="9" t="s">
        <v>2097</v>
      </c>
      <c r="L474" s="9" t="s">
        <v>2103</v>
      </c>
      <c r="M474" s="6" t="s">
        <v>39</v>
      </c>
      <c r="N474" s="9" t="s">
        <v>2104</v>
      </c>
      <c r="O474" s="9" t="s">
        <v>2105</v>
      </c>
      <c r="P474" s="22"/>
      <c r="Q474" s="20"/>
      <c r="R474" s="22"/>
      <c r="S474" s="22"/>
      <c r="T474" s="22"/>
      <c r="U474" s="22"/>
      <c r="V474" s="22"/>
      <c r="W474" s="22"/>
      <c r="X474" s="20"/>
      <c r="Y474" s="10" t="s">
        <v>42</v>
      </c>
      <c r="Z474" s="14" t="s">
        <v>2106</v>
      </c>
      <c r="AA474" s="12" t="str">
        <f t="shared" si="1"/>
        <v>M2-NyO-50d-I-2</v>
      </c>
      <c r="AB474" s="10" t="s">
        <v>44</v>
      </c>
      <c r="AC474" s="20"/>
      <c r="AD474" s="10" t="s">
        <v>45</v>
      </c>
      <c r="AE474" s="10" t="s">
        <v>46</v>
      </c>
    </row>
    <row r="475" ht="75.0" customHeight="1">
      <c r="A475" s="6" t="s">
        <v>2095</v>
      </c>
      <c r="B475" s="6" t="s">
        <v>2096</v>
      </c>
      <c r="C475" s="6" t="s">
        <v>52</v>
      </c>
      <c r="D475" s="7" t="s">
        <v>33</v>
      </c>
      <c r="E475" s="6"/>
      <c r="F475" s="9" t="s">
        <v>2107</v>
      </c>
      <c r="G475" s="9" t="s">
        <v>2045</v>
      </c>
      <c r="H475" s="9"/>
      <c r="I475" s="9"/>
      <c r="J475" s="6" t="s">
        <v>76</v>
      </c>
      <c r="K475" s="9" t="s">
        <v>2108</v>
      </c>
      <c r="L475" s="9" t="s">
        <v>2109</v>
      </c>
      <c r="M475" s="6" t="s">
        <v>39</v>
      </c>
      <c r="N475" s="9" t="s">
        <v>2099</v>
      </c>
      <c r="O475" s="9" t="s">
        <v>2110</v>
      </c>
      <c r="P475" s="22"/>
      <c r="Q475" s="20"/>
      <c r="R475" s="22"/>
      <c r="S475" s="22"/>
      <c r="T475" s="22"/>
      <c r="U475" s="22"/>
      <c r="V475" s="22"/>
      <c r="W475" s="22"/>
      <c r="X475" s="20"/>
      <c r="Y475" s="10" t="s">
        <v>42</v>
      </c>
      <c r="Z475" s="14" t="s">
        <v>2111</v>
      </c>
      <c r="AA475" s="12" t="str">
        <f t="shared" si="1"/>
        <v>M2-NyO-50d-E-1</v>
      </c>
      <c r="AB475" s="10" t="s">
        <v>44</v>
      </c>
      <c r="AC475" s="20"/>
      <c r="AD475" s="10" t="s">
        <v>45</v>
      </c>
      <c r="AE475" s="10" t="s">
        <v>46</v>
      </c>
    </row>
    <row r="476" ht="75.0" customHeight="1">
      <c r="A476" s="6" t="s">
        <v>2095</v>
      </c>
      <c r="B476" s="6" t="s">
        <v>2096</v>
      </c>
      <c r="C476" s="6" t="s">
        <v>52</v>
      </c>
      <c r="D476" s="7" t="s">
        <v>33</v>
      </c>
      <c r="E476" s="6"/>
      <c r="F476" s="9" t="s">
        <v>2107</v>
      </c>
      <c r="G476" s="9" t="s">
        <v>2045</v>
      </c>
      <c r="H476" s="9"/>
      <c r="I476" s="9"/>
      <c r="J476" s="6" t="s">
        <v>76</v>
      </c>
      <c r="K476" s="9" t="s">
        <v>2108</v>
      </c>
      <c r="L476" s="9" t="s">
        <v>2112</v>
      </c>
      <c r="M476" s="6" t="s">
        <v>39</v>
      </c>
      <c r="N476" s="9" t="s">
        <v>2104</v>
      </c>
      <c r="O476" s="9" t="s">
        <v>2113</v>
      </c>
      <c r="P476" s="22"/>
      <c r="Q476" s="20"/>
      <c r="R476" s="22"/>
      <c r="S476" s="22"/>
      <c r="T476" s="22"/>
      <c r="U476" s="22"/>
      <c r="V476" s="22"/>
      <c r="W476" s="22"/>
      <c r="X476" s="20"/>
      <c r="Y476" s="10" t="s">
        <v>42</v>
      </c>
      <c r="Z476" s="14" t="s">
        <v>2114</v>
      </c>
      <c r="AA476" s="12" t="str">
        <f t="shared" si="1"/>
        <v>M2-NyO-50d-E-2</v>
      </c>
      <c r="AB476" s="10" t="s">
        <v>44</v>
      </c>
      <c r="AC476" s="20"/>
      <c r="AD476" s="10" t="s">
        <v>45</v>
      </c>
      <c r="AE476" s="10" t="s">
        <v>46</v>
      </c>
    </row>
    <row r="477" ht="75.0" customHeight="1">
      <c r="A477" s="6" t="s">
        <v>2115</v>
      </c>
      <c r="B477" s="6" t="s">
        <v>2116</v>
      </c>
      <c r="C477" s="20" t="s">
        <v>32</v>
      </c>
      <c r="D477" s="7" t="s">
        <v>33</v>
      </c>
      <c r="E477" s="6"/>
      <c r="F477" s="9" t="s">
        <v>2117</v>
      </c>
      <c r="G477" s="9"/>
      <c r="H477" s="9"/>
      <c r="I477" s="9"/>
      <c r="J477" s="6" t="s">
        <v>36</v>
      </c>
      <c r="K477" s="9" t="s">
        <v>2118</v>
      </c>
      <c r="L477" s="9" t="s">
        <v>2119</v>
      </c>
      <c r="M477" s="6" t="s">
        <v>39</v>
      </c>
      <c r="N477" s="9" t="s">
        <v>2120</v>
      </c>
      <c r="O477" s="9" t="s">
        <v>2121</v>
      </c>
      <c r="P477" s="22"/>
      <c r="Q477" s="20"/>
      <c r="R477" s="22"/>
      <c r="S477" s="22"/>
      <c r="T477" s="22"/>
      <c r="U477" s="22"/>
      <c r="V477" s="22"/>
      <c r="W477" s="22"/>
      <c r="X477" s="20"/>
      <c r="Y477" s="10" t="s">
        <v>42</v>
      </c>
      <c r="Z477" s="14" t="s">
        <v>2122</v>
      </c>
      <c r="AA477" s="12" t="str">
        <f t="shared" si="1"/>
        <v>M2-NyO-50e-I-1</v>
      </c>
      <c r="AB477" s="10" t="s">
        <v>44</v>
      </c>
      <c r="AC477" s="20"/>
      <c r="AD477" s="10" t="s">
        <v>45</v>
      </c>
      <c r="AE477" s="10" t="s">
        <v>46</v>
      </c>
    </row>
    <row r="478" ht="75.0" customHeight="1">
      <c r="A478" s="6" t="s">
        <v>2115</v>
      </c>
      <c r="B478" s="6" t="s">
        <v>2116</v>
      </c>
      <c r="C478" s="20" t="s">
        <v>32</v>
      </c>
      <c r="D478" s="7" t="s">
        <v>33</v>
      </c>
      <c r="E478" s="6"/>
      <c r="F478" s="8" t="s">
        <v>2102</v>
      </c>
      <c r="G478" s="9" t="s">
        <v>2077</v>
      </c>
      <c r="H478" s="9"/>
      <c r="I478" s="9"/>
      <c r="J478" s="6" t="s">
        <v>73</v>
      </c>
      <c r="K478" s="9" t="s">
        <v>2118</v>
      </c>
      <c r="L478" s="9" t="s">
        <v>2123</v>
      </c>
      <c r="M478" s="6" t="s">
        <v>39</v>
      </c>
      <c r="N478" s="23" t="s">
        <v>2124</v>
      </c>
      <c r="O478" s="8" t="s">
        <v>2125</v>
      </c>
      <c r="P478" s="22"/>
      <c r="Q478" s="20"/>
      <c r="R478" s="22"/>
      <c r="S478" s="22"/>
      <c r="T478" s="22"/>
      <c r="U478" s="22"/>
      <c r="V478" s="22"/>
      <c r="W478" s="22"/>
      <c r="X478" s="20"/>
      <c r="Y478" s="10" t="s">
        <v>42</v>
      </c>
      <c r="Z478" s="14" t="s">
        <v>2126</v>
      </c>
      <c r="AA478" s="12" t="str">
        <f t="shared" si="1"/>
        <v>M2-NyO-50e-I-2</v>
      </c>
      <c r="AB478" s="10" t="s">
        <v>44</v>
      </c>
      <c r="AC478" s="20"/>
      <c r="AD478" s="10" t="s">
        <v>45</v>
      </c>
      <c r="AE478" s="10" t="s">
        <v>46</v>
      </c>
    </row>
    <row r="479" ht="75.0" customHeight="1">
      <c r="A479" s="6" t="s">
        <v>2115</v>
      </c>
      <c r="B479" s="6" t="s">
        <v>2116</v>
      </c>
      <c r="C479" s="20" t="s">
        <v>52</v>
      </c>
      <c r="D479" s="7" t="s">
        <v>33</v>
      </c>
      <c r="E479" s="6"/>
      <c r="F479" s="9" t="s">
        <v>2066</v>
      </c>
      <c r="G479" s="9" t="s">
        <v>2045</v>
      </c>
      <c r="H479" s="9"/>
      <c r="I479" s="9"/>
      <c r="J479" s="6" t="s">
        <v>76</v>
      </c>
      <c r="K479" s="8" t="s">
        <v>2127</v>
      </c>
      <c r="L479" s="9" t="s">
        <v>2128</v>
      </c>
      <c r="M479" s="6" t="s">
        <v>39</v>
      </c>
      <c r="N479" s="9" t="s">
        <v>2120</v>
      </c>
      <c r="O479" s="9" t="s">
        <v>2129</v>
      </c>
      <c r="P479" s="22"/>
      <c r="Q479" s="20"/>
      <c r="R479" s="22"/>
      <c r="S479" s="22"/>
      <c r="T479" s="22"/>
      <c r="U479" s="22"/>
      <c r="V479" s="22"/>
      <c r="W479" s="22"/>
      <c r="X479" s="20"/>
      <c r="Y479" s="10" t="s">
        <v>42</v>
      </c>
      <c r="Z479" s="14" t="s">
        <v>2130</v>
      </c>
      <c r="AA479" s="12" t="str">
        <f t="shared" si="1"/>
        <v>M2-NyO-50e-E-1</v>
      </c>
      <c r="AB479" s="10" t="s">
        <v>44</v>
      </c>
      <c r="AC479" s="20"/>
      <c r="AD479" s="10" t="s">
        <v>45</v>
      </c>
      <c r="AE479" s="10" t="s">
        <v>46</v>
      </c>
    </row>
    <row r="480" ht="75.0" customHeight="1">
      <c r="A480" s="6" t="s">
        <v>2115</v>
      </c>
      <c r="B480" s="6" t="s">
        <v>2116</v>
      </c>
      <c r="C480" s="20" t="s">
        <v>52</v>
      </c>
      <c r="D480" s="7" t="s">
        <v>33</v>
      </c>
      <c r="E480" s="6"/>
      <c r="F480" s="9" t="s">
        <v>2066</v>
      </c>
      <c r="G480" s="9" t="s">
        <v>2045</v>
      </c>
      <c r="H480" s="9"/>
      <c r="I480" s="9"/>
      <c r="J480" s="6" t="s">
        <v>76</v>
      </c>
      <c r="K480" s="8" t="s">
        <v>2131</v>
      </c>
      <c r="L480" s="9" t="s">
        <v>2132</v>
      </c>
      <c r="M480" s="6" t="s">
        <v>39</v>
      </c>
      <c r="N480" s="23" t="s">
        <v>2124</v>
      </c>
      <c r="O480" s="23" t="s">
        <v>2133</v>
      </c>
      <c r="P480" s="22"/>
      <c r="Q480" s="20"/>
      <c r="R480" s="22"/>
      <c r="S480" s="22"/>
      <c r="T480" s="22"/>
      <c r="U480" s="22"/>
      <c r="V480" s="22"/>
      <c r="W480" s="22"/>
      <c r="X480" s="20"/>
      <c r="Y480" s="10" t="s">
        <v>42</v>
      </c>
      <c r="Z480" s="14" t="s">
        <v>2134</v>
      </c>
      <c r="AA480" s="12" t="str">
        <f t="shared" si="1"/>
        <v>M2-NyO-50e-E-2</v>
      </c>
      <c r="AB480" s="10" t="s">
        <v>44</v>
      </c>
      <c r="AC480" s="20"/>
      <c r="AD480" s="10" t="s">
        <v>45</v>
      </c>
      <c r="AE480" s="10" t="s">
        <v>46</v>
      </c>
    </row>
    <row r="481" ht="75.0" customHeight="1">
      <c r="A481" s="6" t="s">
        <v>2135</v>
      </c>
      <c r="B481" s="6" t="s">
        <v>2136</v>
      </c>
      <c r="C481" s="20" t="s">
        <v>32</v>
      </c>
      <c r="D481" s="7" t="s">
        <v>33</v>
      </c>
      <c r="E481" s="6"/>
      <c r="F481" s="9" t="s">
        <v>2137</v>
      </c>
      <c r="G481" s="9" t="s">
        <v>2039</v>
      </c>
      <c r="H481" s="23"/>
      <c r="I481" s="9"/>
      <c r="J481" s="6" t="s">
        <v>66</v>
      </c>
      <c r="K481" s="9" t="s">
        <v>2138</v>
      </c>
      <c r="L481" s="9" t="s">
        <v>2139</v>
      </c>
      <c r="M481" s="6" t="s">
        <v>39</v>
      </c>
      <c r="N481" s="9" t="s">
        <v>2140</v>
      </c>
      <c r="O481" s="9" t="s">
        <v>2141</v>
      </c>
      <c r="P481" s="22"/>
      <c r="Q481" s="20"/>
      <c r="R481" s="22"/>
      <c r="S481" s="22"/>
      <c r="T481" s="22"/>
      <c r="U481" s="22"/>
      <c r="V481" s="22"/>
      <c r="W481" s="22"/>
      <c r="X481" s="20"/>
      <c r="Y481" s="10" t="s">
        <v>42</v>
      </c>
      <c r="Z481" s="14" t="s">
        <v>2142</v>
      </c>
      <c r="AA481" s="12" t="str">
        <f t="shared" si="1"/>
        <v>M2-NyO-50f-I-1</v>
      </c>
      <c r="AB481" s="10" t="s">
        <v>44</v>
      </c>
      <c r="AC481" s="20"/>
      <c r="AD481" s="10" t="s">
        <v>45</v>
      </c>
      <c r="AE481" s="10" t="s">
        <v>46</v>
      </c>
    </row>
    <row r="482" ht="75.0" customHeight="1">
      <c r="A482" s="6" t="s">
        <v>2135</v>
      </c>
      <c r="B482" s="6" t="s">
        <v>2136</v>
      </c>
      <c r="C482" s="20" t="s">
        <v>32</v>
      </c>
      <c r="D482" s="7" t="s">
        <v>33</v>
      </c>
      <c r="E482" s="6"/>
      <c r="F482" s="8" t="s">
        <v>2102</v>
      </c>
      <c r="G482" s="9" t="s">
        <v>2032</v>
      </c>
      <c r="H482" s="9"/>
      <c r="I482" s="9"/>
      <c r="J482" s="6" t="s">
        <v>73</v>
      </c>
      <c r="K482" s="9" t="s">
        <v>2143</v>
      </c>
      <c r="L482" s="9" t="s">
        <v>2144</v>
      </c>
      <c r="M482" s="6" t="s">
        <v>39</v>
      </c>
      <c r="N482" s="23" t="s">
        <v>2145</v>
      </c>
      <c r="O482" s="23" t="s">
        <v>2146</v>
      </c>
      <c r="P482" s="22"/>
      <c r="Q482" s="20"/>
      <c r="R482" s="22"/>
      <c r="S482" s="22"/>
      <c r="T482" s="22"/>
      <c r="U482" s="22"/>
      <c r="V482" s="22"/>
      <c r="W482" s="22"/>
      <c r="X482" s="20"/>
      <c r="Y482" s="10" t="s">
        <v>42</v>
      </c>
      <c r="Z482" s="14" t="s">
        <v>2147</v>
      </c>
      <c r="AA482" s="12" t="str">
        <f t="shared" si="1"/>
        <v>M2-NyO-50f-I-2</v>
      </c>
      <c r="AB482" s="10" t="s">
        <v>44</v>
      </c>
      <c r="AC482" s="20"/>
      <c r="AD482" s="10" t="s">
        <v>45</v>
      </c>
      <c r="AE482" s="10" t="s">
        <v>46</v>
      </c>
    </row>
    <row r="483" ht="75.0" customHeight="1">
      <c r="A483" s="6" t="s">
        <v>2135</v>
      </c>
      <c r="B483" s="6" t="s">
        <v>2136</v>
      </c>
      <c r="C483" s="6" t="s">
        <v>52</v>
      </c>
      <c r="D483" s="7" t="s">
        <v>33</v>
      </c>
      <c r="E483" s="6"/>
      <c r="F483" s="9" t="s">
        <v>2148</v>
      </c>
      <c r="G483" s="9" t="s">
        <v>2045</v>
      </c>
      <c r="H483" s="23"/>
      <c r="I483" s="9"/>
      <c r="J483" s="6" t="s">
        <v>76</v>
      </c>
      <c r="K483" s="9" t="s">
        <v>2149</v>
      </c>
      <c r="L483" s="9" t="s">
        <v>2150</v>
      </c>
      <c r="M483" s="20" t="s">
        <v>39</v>
      </c>
      <c r="N483" s="9" t="s">
        <v>2140</v>
      </c>
      <c r="O483" s="9" t="s">
        <v>2151</v>
      </c>
      <c r="P483" s="22"/>
      <c r="Q483" s="20"/>
      <c r="R483" s="22"/>
      <c r="S483" s="22"/>
      <c r="T483" s="22"/>
      <c r="U483" s="22"/>
      <c r="V483" s="22"/>
      <c r="W483" s="22"/>
      <c r="X483" s="20"/>
      <c r="Y483" s="10" t="s">
        <v>42</v>
      </c>
      <c r="Z483" s="14" t="s">
        <v>2152</v>
      </c>
      <c r="AA483" s="12" t="str">
        <f t="shared" si="1"/>
        <v>M2-NyO-50f-E-1</v>
      </c>
      <c r="AB483" s="10" t="s">
        <v>44</v>
      </c>
      <c r="AC483" s="20"/>
      <c r="AD483" s="10" t="s">
        <v>45</v>
      </c>
      <c r="AE483" s="10" t="s">
        <v>46</v>
      </c>
    </row>
    <row r="484" ht="75.0" customHeight="1">
      <c r="A484" s="6" t="s">
        <v>2135</v>
      </c>
      <c r="B484" s="6" t="s">
        <v>2136</v>
      </c>
      <c r="C484" s="6" t="s">
        <v>52</v>
      </c>
      <c r="D484" s="7" t="s">
        <v>33</v>
      </c>
      <c r="E484" s="6"/>
      <c r="F484" s="9" t="s">
        <v>2148</v>
      </c>
      <c r="G484" s="9" t="s">
        <v>2045</v>
      </c>
      <c r="H484" s="23"/>
      <c r="I484" s="9"/>
      <c r="J484" s="6" t="s">
        <v>76</v>
      </c>
      <c r="K484" s="9" t="s">
        <v>2153</v>
      </c>
      <c r="L484" s="9" t="s">
        <v>2154</v>
      </c>
      <c r="M484" s="20" t="s">
        <v>39</v>
      </c>
      <c r="N484" s="23" t="s">
        <v>2145</v>
      </c>
      <c r="O484" s="23" t="s">
        <v>2155</v>
      </c>
      <c r="P484" s="22"/>
      <c r="Q484" s="20"/>
      <c r="R484" s="22"/>
      <c r="S484" s="22"/>
      <c r="T484" s="22"/>
      <c r="U484" s="22"/>
      <c r="V484" s="22"/>
      <c r="W484" s="22"/>
      <c r="X484" s="20"/>
      <c r="Y484" s="10" t="s">
        <v>42</v>
      </c>
      <c r="Z484" s="14" t="s">
        <v>2156</v>
      </c>
      <c r="AA484" s="12" t="str">
        <f t="shared" si="1"/>
        <v>M2-NyO-50f-E-2</v>
      </c>
      <c r="AB484" s="10" t="s">
        <v>44</v>
      </c>
      <c r="AC484" s="20"/>
      <c r="AD484" s="10" t="s">
        <v>45</v>
      </c>
      <c r="AE484" s="10" t="s">
        <v>46</v>
      </c>
    </row>
    <row r="485" ht="75.0" customHeight="1">
      <c r="A485" s="6" t="s">
        <v>2157</v>
      </c>
      <c r="B485" s="6" t="s">
        <v>2158</v>
      </c>
      <c r="C485" s="20" t="s">
        <v>32</v>
      </c>
      <c r="D485" s="7" t="s">
        <v>33</v>
      </c>
      <c r="E485" s="6"/>
      <c r="F485" s="8" t="s">
        <v>2159</v>
      </c>
      <c r="G485" s="23"/>
      <c r="H485" s="23"/>
      <c r="I485" s="23"/>
      <c r="J485" s="20" t="s">
        <v>36</v>
      </c>
      <c r="K485" s="23" t="s">
        <v>2160</v>
      </c>
      <c r="L485" s="23" t="s">
        <v>2161</v>
      </c>
      <c r="M485" s="20" t="s">
        <v>39</v>
      </c>
      <c r="N485" s="23" t="s">
        <v>2162</v>
      </c>
      <c r="O485" s="23" t="s">
        <v>2163</v>
      </c>
      <c r="P485" s="22"/>
      <c r="Q485" s="20"/>
      <c r="R485" s="22"/>
      <c r="S485" s="22"/>
      <c r="T485" s="22"/>
      <c r="U485" s="22"/>
      <c r="V485" s="22"/>
      <c r="W485" s="22"/>
      <c r="X485" s="20"/>
      <c r="Y485" s="10" t="s">
        <v>42</v>
      </c>
      <c r="Z485" s="14" t="s">
        <v>2164</v>
      </c>
      <c r="AA485" s="12" t="str">
        <f t="shared" si="1"/>
        <v>M2-NyO-50g-I-1</v>
      </c>
      <c r="AB485" s="10" t="s">
        <v>44</v>
      </c>
      <c r="AC485" s="20"/>
      <c r="AD485" s="10" t="s">
        <v>45</v>
      </c>
      <c r="AE485" s="10" t="s">
        <v>46</v>
      </c>
    </row>
    <row r="486" ht="75.0" customHeight="1">
      <c r="A486" s="6" t="s">
        <v>2157</v>
      </c>
      <c r="B486" s="6" t="s">
        <v>2158</v>
      </c>
      <c r="C486" s="20" t="s">
        <v>32</v>
      </c>
      <c r="D486" s="7" t="s">
        <v>33</v>
      </c>
      <c r="E486" s="6"/>
      <c r="F486" s="8" t="s">
        <v>2038</v>
      </c>
      <c r="G486" s="23" t="s">
        <v>2039</v>
      </c>
      <c r="H486" s="23"/>
      <c r="I486" s="23"/>
      <c r="J486" s="20" t="s">
        <v>66</v>
      </c>
      <c r="K486" s="23" t="s">
        <v>2160</v>
      </c>
      <c r="L486" s="23" t="s">
        <v>2165</v>
      </c>
      <c r="M486" s="20" t="s">
        <v>39</v>
      </c>
      <c r="N486" s="23" t="s">
        <v>2166</v>
      </c>
      <c r="O486" s="23" t="s">
        <v>2167</v>
      </c>
      <c r="P486" s="22"/>
      <c r="Q486" s="20"/>
      <c r="R486" s="22"/>
      <c r="S486" s="22"/>
      <c r="T486" s="22"/>
      <c r="U486" s="22"/>
      <c r="V486" s="22"/>
      <c r="W486" s="22"/>
      <c r="X486" s="20"/>
      <c r="Y486" s="10" t="s">
        <v>42</v>
      </c>
      <c r="Z486" s="14" t="s">
        <v>2168</v>
      </c>
      <c r="AA486" s="12" t="str">
        <f t="shared" si="1"/>
        <v>M2-NyO-50g-I-2</v>
      </c>
      <c r="AB486" s="10" t="s">
        <v>44</v>
      </c>
      <c r="AC486" s="20"/>
      <c r="AD486" s="10" t="s">
        <v>45</v>
      </c>
      <c r="AE486" s="10" t="s">
        <v>46</v>
      </c>
    </row>
    <row r="487" ht="75.0" customHeight="1">
      <c r="A487" s="6" t="s">
        <v>2157</v>
      </c>
      <c r="B487" s="6" t="s">
        <v>2158</v>
      </c>
      <c r="C487" s="20" t="s">
        <v>52</v>
      </c>
      <c r="D487" s="7" t="s">
        <v>33</v>
      </c>
      <c r="E487" s="6"/>
      <c r="F487" s="23" t="s">
        <v>2169</v>
      </c>
      <c r="G487" s="23" t="s">
        <v>2045</v>
      </c>
      <c r="H487" s="23"/>
      <c r="I487" s="23"/>
      <c r="J487" s="20" t="s">
        <v>76</v>
      </c>
      <c r="K487" s="23" t="s">
        <v>2170</v>
      </c>
      <c r="L487" s="23" t="s">
        <v>2171</v>
      </c>
      <c r="M487" s="20" t="s">
        <v>39</v>
      </c>
      <c r="N487" s="23" t="s">
        <v>2162</v>
      </c>
      <c r="O487" s="23" t="s">
        <v>2172</v>
      </c>
      <c r="P487" s="22"/>
      <c r="Q487" s="20"/>
      <c r="R487" s="22"/>
      <c r="S487" s="22"/>
      <c r="T487" s="22"/>
      <c r="U487" s="22"/>
      <c r="V487" s="22"/>
      <c r="W487" s="22"/>
      <c r="X487" s="20"/>
      <c r="Y487" s="10" t="s">
        <v>42</v>
      </c>
      <c r="Z487" s="14" t="s">
        <v>2173</v>
      </c>
      <c r="AA487" s="12" t="str">
        <f t="shared" si="1"/>
        <v>M2-NyO-50g-E-1</v>
      </c>
      <c r="AB487" s="10" t="s">
        <v>44</v>
      </c>
      <c r="AC487" s="20"/>
      <c r="AD487" s="10" t="s">
        <v>45</v>
      </c>
      <c r="AE487" s="10" t="s">
        <v>46</v>
      </c>
    </row>
    <row r="488" ht="75.0" customHeight="1">
      <c r="A488" s="6" t="s">
        <v>2157</v>
      </c>
      <c r="B488" s="6" t="s">
        <v>2158</v>
      </c>
      <c r="C488" s="20" t="s">
        <v>52</v>
      </c>
      <c r="D488" s="7" t="s">
        <v>33</v>
      </c>
      <c r="E488" s="6"/>
      <c r="F488" s="9" t="s">
        <v>2169</v>
      </c>
      <c r="G488" s="9" t="s">
        <v>2045</v>
      </c>
      <c r="H488" s="9"/>
      <c r="I488" s="9"/>
      <c r="J488" s="6" t="s">
        <v>76</v>
      </c>
      <c r="K488" s="9" t="s">
        <v>2174</v>
      </c>
      <c r="L488" s="9" t="s">
        <v>2175</v>
      </c>
      <c r="M488" s="6" t="s">
        <v>39</v>
      </c>
      <c r="N488" s="9" t="s">
        <v>2166</v>
      </c>
      <c r="O488" s="9" t="s">
        <v>2176</v>
      </c>
      <c r="P488" s="22"/>
      <c r="Q488" s="20"/>
      <c r="R488" s="22"/>
      <c r="S488" s="22"/>
      <c r="T488" s="22"/>
      <c r="U488" s="22"/>
      <c r="V488" s="22"/>
      <c r="W488" s="22"/>
      <c r="X488" s="20"/>
      <c r="Y488" s="10" t="s">
        <v>42</v>
      </c>
      <c r="Z488" s="14" t="s">
        <v>2177</v>
      </c>
      <c r="AA488" s="12" t="str">
        <f t="shared" si="1"/>
        <v>M2-NyO-50g-E-2</v>
      </c>
      <c r="AB488" s="10" t="s">
        <v>44</v>
      </c>
      <c r="AC488" s="20"/>
      <c r="AD488" s="10" t="s">
        <v>45</v>
      </c>
      <c r="AE488" s="10" t="s">
        <v>46</v>
      </c>
    </row>
    <row r="489" ht="75.0" customHeight="1">
      <c r="A489" s="6" t="s">
        <v>2178</v>
      </c>
      <c r="B489" s="6" t="s">
        <v>2179</v>
      </c>
      <c r="C489" s="20" t="s">
        <v>32</v>
      </c>
      <c r="D489" s="7" t="s">
        <v>33</v>
      </c>
      <c r="E489" s="6"/>
      <c r="F489" s="8" t="s">
        <v>2102</v>
      </c>
      <c r="G489" s="9" t="s">
        <v>2077</v>
      </c>
      <c r="H489" s="9"/>
      <c r="I489" s="9"/>
      <c r="J489" s="6" t="s">
        <v>73</v>
      </c>
      <c r="K489" s="8" t="s">
        <v>2180</v>
      </c>
      <c r="L489" s="9" t="s">
        <v>2181</v>
      </c>
      <c r="M489" s="6" t="s">
        <v>39</v>
      </c>
      <c r="N489" s="9" t="s">
        <v>2182</v>
      </c>
      <c r="O489" s="9" t="s">
        <v>2183</v>
      </c>
      <c r="P489" s="22"/>
      <c r="Q489" s="20"/>
      <c r="R489" s="22"/>
      <c r="S489" s="22"/>
      <c r="T489" s="22"/>
      <c r="U489" s="22"/>
      <c r="V489" s="22"/>
      <c r="W489" s="22"/>
      <c r="X489" s="23"/>
      <c r="Y489" s="10" t="s">
        <v>42</v>
      </c>
      <c r="Z489" s="14" t="s">
        <v>2184</v>
      </c>
      <c r="AA489" s="12" t="str">
        <f t="shared" si="1"/>
        <v>M2-NyO-50h-I-1</v>
      </c>
      <c r="AB489" s="10" t="s">
        <v>44</v>
      </c>
      <c r="AC489" s="20"/>
      <c r="AD489" s="10" t="s">
        <v>45</v>
      </c>
      <c r="AE489" s="10" t="s">
        <v>46</v>
      </c>
    </row>
    <row r="490" ht="75.0" customHeight="1">
      <c r="A490" s="6" t="s">
        <v>2178</v>
      </c>
      <c r="B490" s="6" t="s">
        <v>2179</v>
      </c>
      <c r="C490" s="20" t="s">
        <v>32</v>
      </c>
      <c r="D490" s="7" t="s">
        <v>33</v>
      </c>
      <c r="E490" s="6"/>
      <c r="F490" s="9" t="s">
        <v>2185</v>
      </c>
      <c r="G490" s="9"/>
      <c r="H490" s="9"/>
      <c r="I490" s="9"/>
      <c r="J490" s="6" t="s">
        <v>36</v>
      </c>
      <c r="K490" s="9" t="s">
        <v>2186</v>
      </c>
      <c r="L490" s="9" t="s">
        <v>2187</v>
      </c>
      <c r="M490" s="20" t="s">
        <v>39</v>
      </c>
      <c r="N490" s="23" t="s">
        <v>2188</v>
      </c>
      <c r="O490" s="23" t="s">
        <v>2189</v>
      </c>
      <c r="P490" s="22"/>
      <c r="Q490" s="20"/>
      <c r="R490" s="22"/>
      <c r="S490" s="22"/>
      <c r="T490" s="22"/>
      <c r="U490" s="22"/>
      <c r="V490" s="22"/>
      <c r="W490" s="22"/>
      <c r="X490" s="20"/>
      <c r="Y490" s="10" t="s">
        <v>42</v>
      </c>
      <c r="Z490" s="14" t="s">
        <v>2190</v>
      </c>
      <c r="AA490" s="12" t="str">
        <f t="shared" si="1"/>
        <v>M2-NyO-50h-I-2</v>
      </c>
      <c r="AB490" s="10" t="s">
        <v>44</v>
      </c>
      <c r="AC490" s="20"/>
      <c r="AD490" s="10" t="s">
        <v>45</v>
      </c>
      <c r="AE490" s="10" t="s">
        <v>46</v>
      </c>
    </row>
    <row r="491" ht="75.0" customHeight="1">
      <c r="A491" s="6" t="s">
        <v>2178</v>
      </c>
      <c r="B491" s="6" t="s">
        <v>2179</v>
      </c>
      <c r="C491" s="20" t="s">
        <v>52</v>
      </c>
      <c r="D491" s="7" t="s">
        <v>33</v>
      </c>
      <c r="E491" s="6"/>
      <c r="F491" s="8" t="s">
        <v>2107</v>
      </c>
      <c r="G491" s="9" t="s">
        <v>2045</v>
      </c>
      <c r="H491" s="9"/>
      <c r="I491" s="9"/>
      <c r="J491" s="6" t="s">
        <v>76</v>
      </c>
      <c r="K491" s="9" t="s">
        <v>2191</v>
      </c>
      <c r="L491" s="9" t="s">
        <v>2192</v>
      </c>
      <c r="M491" s="20" t="s">
        <v>39</v>
      </c>
      <c r="N491" s="23" t="s">
        <v>2182</v>
      </c>
      <c r="O491" s="23" t="s">
        <v>2193</v>
      </c>
      <c r="P491" s="22"/>
      <c r="Q491" s="20"/>
      <c r="R491" s="22"/>
      <c r="S491" s="22"/>
      <c r="T491" s="22"/>
      <c r="U491" s="22"/>
      <c r="V491" s="22"/>
      <c r="W491" s="22"/>
      <c r="X491" s="20"/>
      <c r="Y491" s="10" t="s">
        <v>42</v>
      </c>
      <c r="Z491" s="14" t="s">
        <v>2194</v>
      </c>
      <c r="AA491" s="12" t="str">
        <f t="shared" si="1"/>
        <v>M2-NyO-50h-E-1</v>
      </c>
      <c r="AB491" s="10" t="s">
        <v>44</v>
      </c>
      <c r="AC491" s="20"/>
      <c r="AD491" s="10" t="s">
        <v>45</v>
      </c>
      <c r="AE491" s="10" t="s">
        <v>46</v>
      </c>
    </row>
    <row r="492" ht="75.0" customHeight="1">
      <c r="A492" s="6" t="s">
        <v>2178</v>
      </c>
      <c r="B492" s="6" t="s">
        <v>2179</v>
      </c>
      <c r="C492" s="20" t="s">
        <v>52</v>
      </c>
      <c r="D492" s="7" t="s">
        <v>33</v>
      </c>
      <c r="E492" s="6"/>
      <c r="F492" s="8" t="s">
        <v>2107</v>
      </c>
      <c r="G492" s="9" t="s">
        <v>2045</v>
      </c>
      <c r="H492" s="9"/>
      <c r="I492" s="9"/>
      <c r="J492" s="6" t="s">
        <v>76</v>
      </c>
      <c r="K492" s="9" t="s">
        <v>2195</v>
      </c>
      <c r="L492" s="9" t="s">
        <v>2196</v>
      </c>
      <c r="M492" s="20" t="s">
        <v>39</v>
      </c>
      <c r="N492" s="23" t="s">
        <v>2188</v>
      </c>
      <c r="O492" s="23" t="s">
        <v>2197</v>
      </c>
      <c r="P492" s="22"/>
      <c r="Q492" s="20"/>
      <c r="R492" s="22"/>
      <c r="S492" s="22"/>
      <c r="T492" s="22"/>
      <c r="U492" s="22"/>
      <c r="V492" s="22"/>
      <c r="W492" s="22"/>
      <c r="X492" s="20"/>
      <c r="Y492" s="10" t="s">
        <v>42</v>
      </c>
      <c r="Z492" s="14" t="s">
        <v>2198</v>
      </c>
      <c r="AA492" s="12" t="str">
        <f t="shared" si="1"/>
        <v>M2-NyO-50h-E-2</v>
      </c>
      <c r="AB492" s="10" t="s">
        <v>44</v>
      </c>
      <c r="AC492" s="20"/>
      <c r="AD492" s="10" t="s">
        <v>45</v>
      </c>
      <c r="AE492" s="10" t="s">
        <v>46</v>
      </c>
    </row>
    <row r="493" ht="75.0" customHeight="1">
      <c r="A493" s="6" t="s">
        <v>2199</v>
      </c>
      <c r="B493" s="6" t="s">
        <v>2200</v>
      </c>
      <c r="C493" s="20" t="s">
        <v>32</v>
      </c>
      <c r="D493" s="7" t="s">
        <v>33</v>
      </c>
      <c r="E493" s="6"/>
      <c r="F493" s="9" t="s">
        <v>2201</v>
      </c>
      <c r="G493" s="9"/>
      <c r="H493" s="9"/>
      <c r="I493" s="6" t="s">
        <v>95</v>
      </c>
      <c r="J493" s="6" t="s">
        <v>36</v>
      </c>
      <c r="K493" s="8" t="s">
        <v>2202</v>
      </c>
      <c r="L493" s="9" t="s">
        <v>2203</v>
      </c>
      <c r="M493" s="20" t="s">
        <v>39</v>
      </c>
      <c r="N493" s="23" t="s">
        <v>2204</v>
      </c>
      <c r="O493" s="23" t="s">
        <v>2204</v>
      </c>
      <c r="P493" s="22"/>
      <c r="Q493" s="20"/>
      <c r="R493" s="22"/>
      <c r="S493" s="22"/>
      <c r="T493" s="22"/>
      <c r="U493" s="22"/>
      <c r="V493" s="22"/>
      <c r="W493" s="22"/>
      <c r="X493" s="20"/>
      <c r="Y493" s="10" t="s">
        <v>42</v>
      </c>
      <c r="Z493" s="14" t="s">
        <v>2205</v>
      </c>
      <c r="AA493" s="12" t="str">
        <f t="shared" si="1"/>
        <v>M2-NyO-51a-I-1</v>
      </c>
      <c r="AB493" s="10" t="s">
        <v>44</v>
      </c>
      <c r="AC493" s="20"/>
      <c r="AD493" s="10" t="s">
        <v>45</v>
      </c>
      <c r="AE493" s="10"/>
    </row>
    <row r="494" ht="75.0" customHeight="1">
      <c r="A494" s="6" t="s">
        <v>2199</v>
      </c>
      <c r="B494" s="6" t="s">
        <v>2200</v>
      </c>
      <c r="C494" s="20" t="s">
        <v>32</v>
      </c>
      <c r="D494" s="7" t="s">
        <v>33</v>
      </c>
      <c r="E494" s="6"/>
      <c r="F494" s="9" t="s">
        <v>2201</v>
      </c>
      <c r="G494" s="9"/>
      <c r="H494" s="9"/>
      <c r="I494" s="6" t="s">
        <v>95</v>
      </c>
      <c r="J494" s="6" t="s">
        <v>36</v>
      </c>
      <c r="K494" s="8" t="s">
        <v>2206</v>
      </c>
      <c r="L494" s="9" t="s">
        <v>2203</v>
      </c>
      <c r="M494" s="20" t="s">
        <v>39</v>
      </c>
      <c r="N494" s="9" t="s">
        <v>2204</v>
      </c>
      <c r="O494" s="9" t="s">
        <v>2204</v>
      </c>
      <c r="P494" s="22"/>
      <c r="Q494" s="20"/>
      <c r="R494" s="22"/>
      <c r="S494" s="22"/>
      <c r="T494" s="22"/>
      <c r="U494" s="22"/>
      <c r="V494" s="22"/>
      <c r="W494" s="22"/>
      <c r="X494" s="20"/>
      <c r="Y494" s="10" t="s">
        <v>42</v>
      </c>
      <c r="Z494" s="14" t="s">
        <v>2207</v>
      </c>
      <c r="AA494" s="12" t="str">
        <f t="shared" si="1"/>
        <v>M2-NyO-51a-I-2</v>
      </c>
      <c r="AB494" s="10" t="s">
        <v>44</v>
      </c>
      <c r="AC494" s="20"/>
      <c r="AD494" s="10" t="s">
        <v>45</v>
      </c>
      <c r="AE494" s="10"/>
    </row>
    <row r="495" ht="75.0" customHeight="1">
      <c r="A495" s="6" t="s">
        <v>2199</v>
      </c>
      <c r="B495" s="6" t="s">
        <v>2200</v>
      </c>
      <c r="C495" s="20" t="s">
        <v>32</v>
      </c>
      <c r="D495" s="7" t="s">
        <v>33</v>
      </c>
      <c r="E495" s="6"/>
      <c r="F495" s="9" t="s">
        <v>2208</v>
      </c>
      <c r="G495" s="9"/>
      <c r="H495" s="9"/>
      <c r="I495" s="6" t="s">
        <v>95</v>
      </c>
      <c r="J495" s="6" t="s">
        <v>36</v>
      </c>
      <c r="K495" s="8" t="s">
        <v>2209</v>
      </c>
      <c r="L495" s="9" t="s">
        <v>2203</v>
      </c>
      <c r="M495" s="20" t="s">
        <v>39</v>
      </c>
      <c r="N495" s="9" t="s">
        <v>2204</v>
      </c>
      <c r="O495" s="9" t="s">
        <v>2204</v>
      </c>
      <c r="P495" s="22"/>
      <c r="Q495" s="20"/>
      <c r="R495" s="22"/>
      <c r="S495" s="22"/>
      <c r="T495" s="22"/>
      <c r="U495" s="22"/>
      <c r="V495" s="22"/>
      <c r="W495" s="22"/>
      <c r="X495" s="20"/>
      <c r="Y495" s="10" t="s">
        <v>42</v>
      </c>
      <c r="Z495" s="14" t="s">
        <v>2210</v>
      </c>
      <c r="AA495" s="12" t="str">
        <f t="shared" si="1"/>
        <v>M2-NyO-51a-I-3</v>
      </c>
      <c r="AB495" s="10" t="s">
        <v>44</v>
      </c>
      <c r="AC495" s="20"/>
      <c r="AD495" s="10" t="s">
        <v>45</v>
      </c>
      <c r="AE495" s="10"/>
    </row>
    <row r="496" ht="75.0" customHeight="1">
      <c r="A496" s="6" t="s">
        <v>2211</v>
      </c>
      <c r="B496" s="6" t="s">
        <v>2212</v>
      </c>
      <c r="C496" s="20" t="s">
        <v>32</v>
      </c>
      <c r="D496" s="7" t="s">
        <v>33</v>
      </c>
      <c r="E496" s="6"/>
      <c r="F496" s="9" t="s">
        <v>2213</v>
      </c>
      <c r="G496" s="9"/>
      <c r="H496" s="9"/>
      <c r="I496" s="9"/>
      <c r="J496" s="6" t="s">
        <v>36</v>
      </c>
      <c r="K496" s="9" t="s">
        <v>2214</v>
      </c>
      <c r="L496" s="9" t="s">
        <v>83</v>
      </c>
      <c r="M496" s="23" t="s">
        <v>39</v>
      </c>
      <c r="N496" s="9" t="s">
        <v>2204</v>
      </c>
      <c r="O496" s="9" t="s">
        <v>2204</v>
      </c>
      <c r="P496" s="22"/>
      <c r="Q496" s="20"/>
      <c r="R496" s="22"/>
      <c r="S496" s="22"/>
      <c r="T496" s="22"/>
      <c r="U496" s="22"/>
      <c r="V496" s="22"/>
      <c r="W496" s="22"/>
      <c r="X496" s="20"/>
      <c r="Y496" s="10" t="s">
        <v>42</v>
      </c>
      <c r="Z496" s="14" t="s">
        <v>2215</v>
      </c>
      <c r="AA496" s="12" t="str">
        <f t="shared" si="1"/>
        <v>M2-NyO-52a-I-1</v>
      </c>
      <c r="AB496" s="10" t="s">
        <v>44</v>
      </c>
      <c r="AC496" s="20"/>
      <c r="AD496" s="10" t="s">
        <v>45</v>
      </c>
      <c r="AE496" s="10"/>
    </row>
    <row r="497" ht="75.0" customHeight="1">
      <c r="A497" s="6" t="s">
        <v>2211</v>
      </c>
      <c r="B497" s="6" t="s">
        <v>2212</v>
      </c>
      <c r="C497" s="20" t="s">
        <v>32</v>
      </c>
      <c r="D497" s="7" t="s">
        <v>33</v>
      </c>
      <c r="E497" s="6"/>
      <c r="F497" s="9" t="s">
        <v>2216</v>
      </c>
      <c r="G497" s="9"/>
      <c r="H497" s="9"/>
      <c r="I497" s="9"/>
      <c r="J497" s="6" t="s">
        <v>36</v>
      </c>
      <c r="K497" s="9" t="s">
        <v>2214</v>
      </c>
      <c r="L497" s="9" t="s">
        <v>83</v>
      </c>
      <c r="M497" s="23" t="s">
        <v>39</v>
      </c>
      <c r="N497" s="9" t="s">
        <v>2204</v>
      </c>
      <c r="O497" s="9" t="s">
        <v>2204</v>
      </c>
      <c r="P497" s="22"/>
      <c r="Q497" s="20"/>
      <c r="R497" s="22"/>
      <c r="S497" s="22"/>
      <c r="T497" s="22"/>
      <c r="U497" s="22"/>
      <c r="V497" s="22"/>
      <c r="W497" s="22"/>
      <c r="X497" s="20"/>
      <c r="Y497" s="10" t="s">
        <v>42</v>
      </c>
      <c r="Z497" s="14" t="s">
        <v>2217</v>
      </c>
      <c r="AA497" s="12" t="str">
        <f t="shared" si="1"/>
        <v>M2-NyO-52a-I-2</v>
      </c>
      <c r="AB497" s="10" t="s">
        <v>44</v>
      </c>
      <c r="AC497" s="20"/>
      <c r="AD497" s="10" t="s">
        <v>45</v>
      </c>
      <c r="AE497" s="10"/>
    </row>
    <row r="498" ht="75.0" customHeight="1">
      <c r="A498" s="6" t="s">
        <v>2211</v>
      </c>
      <c r="B498" s="6" t="s">
        <v>2212</v>
      </c>
      <c r="C498" s="20" t="s">
        <v>32</v>
      </c>
      <c r="D498" s="7" t="s">
        <v>33</v>
      </c>
      <c r="E498" s="6"/>
      <c r="F498" s="9" t="s">
        <v>2218</v>
      </c>
      <c r="G498" s="9"/>
      <c r="H498" s="9"/>
      <c r="I498" s="9"/>
      <c r="J498" s="6" t="s">
        <v>36</v>
      </c>
      <c r="K498" s="9" t="s">
        <v>2219</v>
      </c>
      <c r="L498" s="9" t="s">
        <v>83</v>
      </c>
      <c r="M498" s="23" t="s">
        <v>39</v>
      </c>
      <c r="N498" s="9" t="s">
        <v>2204</v>
      </c>
      <c r="O498" s="9" t="s">
        <v>2204</v>
      </c>
      <c r="P498" s="22"/>
      <c r="Q498" s="20"/>
      <c r="R498" s="22"/>
      <c r="S498" s="22"/>
      <c r="T498" s="22"/>
      <c r="U498" s="22"/>
      <c r="V498" s="22"/>
      <c r="W498" s="22"/>
      <c r="X498" s="20"/>
      <c r="Y498" s="10" t="s">
        <v>42</v>
      </c>
      <c r="Z498" s="14" t="s">
        <v>2220</v>
      </c>
      <c r="AA498" s="12" t="str">
        <f t="shared" si="1"/>
        <v>M2-NyO-52a-I-3</v>
      </c>
      <c r="AB498" s="10" t="s">
        <v>44</v>
      </c>
      <c r="AC498" s="20"/>
      <c r="AD498" s="10" t="s">
        <v>45</v>
      </c>
      <c r="AE498" s="10"/>
    </row>
    <row r="499" ht="75.0" customHeight="1">
      <c r="A499" s="6" t="s">
        <v>2211</v>
      </c>
      <c r="B499" s="6" t="s">
        <v>2212</v>
      </c>
      <c r="C499" s="20" t="s">
        <v>32</v>
      </c>
      <c r="D499" s="7" t="s">
        <v>33</v>
      </c>
      <c r="E499" s="6"/>
      <c r="F499" s="9" t="s">
        <v>2221</v>
      </c>
      <c r="G499" s="9"/>
      <c r="H499" s="9"/>
      <c r="I499" s="9"/>
      <c r="J499" s="6" t="s">
        <v>36</v>
      </c>
      <c r="K499" s="9" t="s">
        <v>2219</v>
      </c>
      <c r="L499" s="9" t="s">
        <v>83</v>
      </c>
      <c r="M499" s="23" t="s">
        <v>39</v>
      </c>
      <c r="N499" s="9" t="s">
        <v>2204</v>
      </c>
      <c r="O499" s="9" t="s">
        <v>2204</v>
      </c>
      <c r="P499" s="22"/>
      <c r="Q499" s="20"/>
      <c r="R499" s="22"/>
      <c r="S499" s="22"/>
      <c r="T499" s="22"/>
      <c r="U499" s="22"/>
      <c r="V499" s="22"/>
      <c r="W499" s="22"/>
      <c r="X499" s="20"/>
      <c r="Y499" s="10" t="s">
        <v>42</v>
      </c>
      <c r="Z499" s="14" t="s">
        <v>2222</v>
      </c>
      <c r="AA499" s="12" t="str">
        <f t="shared" si="1"/>
        <v>M2-NyO-52a-I-4</v>
      </c>
      <c r="AB499" s="10" t="s">
        <v>44</v>
      </c>
      <c r="AC499" s="20"/>
      <c r="AD499" s="10" t="s">
        <v>45</v>
      </c>
      <c r="AE499" s="10"/>
    </row>
    <row r="500" ht="75.0" customHeight="1">
      <c r="A500" s="10" t="s">
        <v>2211</v>
      </c>
      <c r="B500" s="6" t="s">
        <v>2212</v>
      </c>
      <c r="C500" s="20" t="s">
        <v>52</v>
      </c>
      <c r="D500" s="7" t="s">
        <v>33</v>
      </c>
      <c r="E500" s="6"/>
      <c r="F500" s="8" t="s">
        <v>2223</v>
      </c>
      <c r="G500" s="8" t="s">
        <v>2224</v>
      </c>
      <c r="H500" s="9"/>
      <c r="I500" s="6" t="s">
        <v>675</v>
      </c>
      <c r="J500" s="6" t="s">
        <v>76</v>
      </c>
      <c r="K500" s="9" t="s">
        <v>2225</v>
      </c>
      <c r="L500" s="9" t="s">
        <v>2226</v>
      </c>
      <c r="M500" s="20" t="s">
        <v>39</v>
      </c>
      <c r="N500" s="8" t="s">
        <v>2227</v>
      </c>
      <c r="O500" s="9" t="s">
        <v>2227</v>
      </c>
      <c r="P500" s="22"/>
      <c r="Q500" s="20"/>
      <c r="R500" s="22"/>
      <c r="S500" s="22"/>
      <c r="T500" s="22"/>
      <c r="U500" s="22"/>
      <c r="V500" s="22"/>
      <c r="W500" s="22"/>
      <c r="X500" s="20"/>
      <c r="Y500" s="10" t="s">
        <v>42</v>
      </c>
      <c r="Z500" s="14" t="s">
        <v>2228</v>
      </c>
      <c r="AA500" s="12" t="str">
        <f t="shared" si="1"/>
        <v>M2-NyO-52a-E-1</v>
      </c>
      <c r="AB500" s="10" t="s">
        <v>44</v>
      </c>
      <c r="AC500" s="20"/>
      <c r="AD500" s="10" t="s">
        <v>45</v>
      </c>
      <c r="AE500" s="10"/>
    </row>
    <row r="501" ht="75.0" customHeight="1">
      <c r="A501" s="6" t="s">
        <v>2211</v>
      </c>
      <c r="B501" s="6" t="s">
        <v>2212</v>
      </c>
      <c r="C501" s="20" t="s">
        <v>52</v>
      </c>
      <c r="D501" s="7" t="s">
        <v>33</v>
      </c>
      <c r="E501" s="6"/>
      <c r="F501" s="9" t="s">
        <v>2223</v>
      </c>
      <c r="G501" s="8" t="s">
        <v>2229</v>
      </c>
      <c r="H501" s="9"/>
      <c r="I501" s="6" t="s">
        <v>675</v>
      </c>
      <c r="J501" s="6" t="s">
        <v>76</v>
      </c>
      <c r="K501" s="9" t="s">
        <v>2225</v>
      </c>
      <c r="L501" s="9" t="s">
        <v>2230</v>
      </c>
      <c r="M501" s="20" t="s">
        <v>39</v>
      </c>
      <c r="N501" s="9" t="s">
        <v>2227</v>
      </c>
      <c r="O501" s="9" t="s">
        <v>2227</v>
      </c>
      <c r="P501" s="22"/>
      <c r="Q501" s="20"/>
      <c r="R501" s="22"/>
      <c r="S501" s="22"/>
      <c r="T501" s="22"/>
      <c r="U501" s="22"/>
      <c r="V501" s="22"/>
      <c r="W501" s="22"/>
      <c r="X501" s="20"/>
      <c r="Y501" s="10" t="s">
        <v>42</v>
      </c>
      <c r="Z501" s="14" t="s">
        <v>2231</v>
      </c>
      <c r="AA501" s="12" t="str">
        <f t="shared" si="1"/>
        <v>M2-NyO-52a-E-2</v>
      </c>
      <c r="AB501" s="10" t="s">
        <v>44</v>
      </c>
      <c r="AC501" s="20"/>
      <c r="AD501" s="10" t="s">
        <v>45</v>
      </c>
      <c r="AE501" s="10"/>
    </row>
    <row r="502" ht="75.0" customHeight="1">
      <c r="A502" s="6" t="s">
        <v>2211</v>
      </c>
      <c r="B502" s="6" t="s">
        <v>2212</v>
      </c>
      <c r="C502" s="20" t="s">
        <v>52</v>
      </c>
      <c r="D502" s="7" t="s">
        <v>33</v>
      </c>
      <c r="E502" s="6"/>
      <c r="F502" s="9" t="s">
        <v>2223</v>
      </c>
      <c r="G502" s="8" t="s">
        <v>2232</v>
      </c>
      <c r="H502" s="9"/>
      <c r="I502" s="6" t="s">
        <v>675</v>
      </c>
      <c r="J502" s="6" t="s">
        <v>76</v>
      </c>
      <c r="K502" s="9" t="s">
        <v>2225</v>
      </c>
      <c r="L502" s="9" t="s">
        <v>2233</v>
      </c>
      <c r="M502" s="20" t="s">
        <v>39</v>
      </c>
      <c r="N502" s="9" t="s">
        <v>2227</v>
      </c>
      <c r="O502" s="9" t="s">
        <v>2227</v>
      </c>
      <c r="P502" s="22"/>
      <c r="Q502" s="20"/>
      <c r="R502" s="22"/>
      <c r="S502" s="22"/>
      <c r="T502" s="22"/>
      <c r="U502" s="22"/>
      <c r="V502" s="22"/>
      <c r="W502" s="22"/>
      <c r="X502" s="20"/>
      <c r="Y502" s="10" t="s">
        <v>42</v>
      </c>
      <c r="Z502" s="14" t="s">
        <v>2234</v>
      </c>
      <c r="AA502" s="12" t="str">
        <f t="shared" si="1"/>
        <v>M2-NyO-52a-E-3</v>
      </c>
      <c r="AB502" s="10" t="s">
        <v>44</v>
      </c>
      <c r="AC502" s="20"/>
      <c r="AD502" s="10" t="s">
        <v>45</v>
      </c>
      <c r="AE502" s="10"/>
    </row>
    <row r="503" ht="75.0" customHeight="1">
      <c r="A503" s="6" t="s">
        <v>2235</v>
      </c>
      <c r="B503" s="6" t="s">
        <v>2236</v>
      </c>
      <c r="C503" s="20" t="s">
        <v>32</v>
      </c>
      <c r="D503" s="7" t="s">
        <v>33</v>
      </c>
      <c r="E503" s="6"/>
      <c r="F503" s="8" t="s">
        <v>2237</v>
      </c>
      <c r="G503" s="9"/>
      <c r="H503" s="9"/>
      <c r="I503" s="6" t="s">
        <v>675</v>
      </c>
      <c r="J503" s="6" t="s">
        <v>48</v>
      </c>
      <c r="K503" s="9" t="s">
        <v>2238</v>
      </c>
      <c r="L503" s="9" t="s">
        <v>2239</v>
      </c>
      <c r="M503" s="10" t="s">
        <v>1159</v>
      </c>
      <c r="N503" s="52"/>
      <c r="O503" s="52"/>
      <c r="P503" s="22"/>
      <c r="Q503" s="20"/>
      <c r="R503" s="22"/>
      <c r="S503" s="19" t="s">
        <v>1519</v>
      </c>
      <c r="T503" s="22"/>
      <c r="U503" s="22"/>
      <c r="V503" s="22"/>
      <c r="W503" s="22"/>
      <c r="X503" s="20"/>
      <c r="Y503" s="10" t="s">
        <v>42</v>
      </c>
      <c r="Z503" s="18" t="s">
        <v>2240</v>
      </c>
      <c r="AA503" s="12" t="str">
        <f t="shared" si="1"/>
        <v>M2-NyO-53a-I-1</v>
      </c>
      <c r="AB503" s="20"/>
      <c r="AC503" s="20"/>
      <c r="AD503" s="20"/>
      <c r="AE503" s="20"/>
    </row>
    <row r="504" ht="75.0" customHeight="1">
      <c r="A504" s="10" t="s">
        <v>2235</v>
      </c>
      <c r="B504" s="6" t="s">
        <v>2236</v>
      </c>
      <c r="C504" s="20" t="s">
        <v>52</v>
      </c>
      <c r="D504" s="7" t="s">
        <v>33</v>
      </c>
      <c r="E504" s="6"/>
      <c r="F504" s="8" t="s">
        <v>2241</v>
      </c>
      <c r="G504" s="9" t="s">
        <v>107</v>
      </c>
      <c r="H504" s="9"/>
      <c r="I504" s="6" t="s">
        <v>675</v>
      </c>
      <c r="J504" s="6" t="s">
        <v>76</v>
      </c>
      <c r="K504" s="9" t="s">
        <v>2242</v>
      </c>
      <c r="L504" s="8" t="s">
        <v>2243</v>
      </c>
      <c r="M504" s="10" t="s">
        <v>1159</v>
      </c>
      <c r="N504" s="19" t="s">
        <v>2244</v>
      </c>
      <c r="O504" s="19"/>
      <c r="P504" s="22"/>
      <c r="Q504" s="20"/>
      <c r="R504" s="22"/>
      <c r="S504" s="19" t="s">
        <v>1519</v>
      </c>
      <c r="T504" s="22"/>
      <c r="U504" s="22"/>
      <c r="V504" s="22"/>
      <c r="W504" s="22"/>
      <c r="X504" s="20"/>
      <c r="Y504" s="10" t="s">
        <v>42</v>
      </c>
      <c r="Z504" s="18" t="s">
        <v>2245</v>
      </c>
      <c r="AA504" s="12" t="str">
        <f t="shared" si="1"/>
        <v>M2-NyO-53a-E-1</v>
      </c>
      <c r="AB504" s="20"/>
      <c r="AC504" s="20"/>
      <c r="AD504" s="20"/>
      <c r="AE504" s="20"/>
    </row>
    <row r="505" ht="75.0" customHeight="1">
      <c r="A505" s="6" t="s">
        <v>2235</v>
      </c>
      <c r="B505" s="6" t="s">
        <v>2236</v>
      </c>
      <c r="C505" s="20" t="s">
        <v>115</v>
      </c>
      <c r="D505" s="7" t="s">
        <v>33</v>
      </c>
      <c r="E505" s="6"/>
      <c r="F505" s="8" t="s">
        <v>2246</v>
      </c>
      <c r="G505" s="9" t="s">
        <v>2247</v>
      </c>
      <c r="H505" s="9"/>
      <c r="I505" s="6" t="s">
        <v>675</v>
      </c>
      <c r="J505" s="6" t="s">
        <v>76</v>
      </c>
      <c r="K505" s="9" t="s">
        <v>2242</v>
      </c>
      <c r="L505" s="9" t="s">
        <v>2248</v>
      </c>
      <c r="M505" s="10" t="s">
        <v>1159</v>
      </c>
      <c r="N505" s="19"/>
      <c r="O505" s="19"/>
      <c r="P505" s="22"/>
      <c r="Q505" s="20"/>
      <c r="R505" s="22"/>
      <c r="S505" s="19" t="s">
        <v>1519</v>
      </c>
      <c r="T505" s="22"/>
      <c r="U505" s="22"/>
      <c r="V505" s="22"/>
      <c r="W505" s="22"/>
      <c r="X505" s="20"/>
      <c r="Y505" s="10" t="s">
        <v>42</v>
      </c>
      <c r="Z505" s="18" t="s">
        <v>2249</v>
      </c>
      <c r="AA505" s="12" t="str">
        <f t="shared" si="1"/>
        <v>M2-NyO-53a-A-1</v>
      </c>
      <c r="AB505" s="20"/>
      <c r="AC505" s="20"/>
      <c r="AD505" s="20"/>
      <c r="AE505" s="20"/>
    </row>
    <row r="506" ht="75.0" customHeight="1">
      <c r="A506" s="6" t="s">
        <v>2235</v>
      </c>
      <c r="B506" s="6" t="s">
        <v>2236</v>
      </c>
      <c r="C506" s="20" t="s">
        <v>115</v>
      </c>
      <c r="D506" s="7" t="s">
        <v>33</v>
      </c>
      <c r="E506" s="6"/>
      <c r="F506" s="9" t="s">
        <v>2250</v>
      </c>
      <c r="G506" s="9" t="s">
        <v>2251</v>
      </c>
      <c r="H506" s="9"/>
      <c r="I506" s="6" t="s">
        <v>675</v>
      </c>
      <c r="J506" s="6" t="s">
        <v>76</v>
      </c>
      <c r="K506" s="9" t="s">
        <v>2242</v>
      </c>
      <c r="L506" s="9" t="s">
        <v>2248</v>
      </c>
      <c r="M506" s="10" t="s">
        <v>1159</v>
      </c>
      <c r="N506" s="19"/>
      <c r="O506" s="19"/>
      <c r="P506" s="22"/>
      <c r="Q506" s="20"/>
      <c r="R506" s="22"/>
      <c r="S506" s="19" t="s">
        <v>1519</v>
      </c>
      <c r="T506" s="22"/>
      <c r="U506" s="22"/>
      <c r="V506" s="22"/>
      <c r="W506" s="22"/>
      <c r="X506" s="20"/>
      <c r="Y506" s="10" t="s">
        <v>42</v>
      </c>
      <c r="Z506" s="18" t="s">
        <v>2252</v>
      </c>
      <c r="AA506" s="12" t="str">
        <f t="shared" si="1"/>
        <v>M2-NyO-53a-A-2</v>
      </c>
      <c r="AB506" s="20"/>
      <c r="AC506" s="20"/>
      <c r="AD506" s="20"/>
      <c r="AE506" s="20"/>
    </row>
    <row r="507" ht="75.0" customHeight="1">
      <c r="A507" s="6" t="s">
        <v>2235</v>
      </c>
      <c r="B507" s="6" t="s">
        <v>2236</v>
      </c>
      <c r="C507" s="20" t="s">
        <v>115</v>
      </c>
      <c r="D507" s="7" t="s">
        <v>33</v>
      </c>
      <c r="E507" s="6"/>
      <c r="F507" s="8" t="s">
        <v>2253</v>
      </c>
      <c r="G507" s="9" t="s">
        <v>107</v>
      </c>
      <c r="H507" s="9"/>
      <c r="I507" s="6" t="s">
        <v>675</v>
      </c>
      <c r="J507" s="6" t="s">
        <v>76</v>
      </c>
      <c r="K507" s="9" t="s">
        <v>2254</v>
      </c>
      <c r="L507" s="9" t="s">
        <v>2248</v>
      </c>
      <c r="M507" s="10" t="s">
        <v>1159</v>
      </c>
      <c r="N507" s="19"/>
      <c r="O507" s="19"/>
      <c r="P507" s="22"/>
      <c r="Q507" s="20"/>
      <c r="R507" s="22"/>
      <c r="S507" s="19" t="s">
        <v>1519</v>
      </c>
      <c r="T507" s="22"/>
      <c r="U507" s="22"/>
      <c r="V507" s="22"/>
      <c r="W507" s="22"/>
      <c r="X507" s="20"/>
      <c r="Y507" s="10" t="s">
        <v>42</v>
      </c>
      <c r="Z507" s="18" t="s">
        <v>2255</v>
      </c>
      <c r="AA507" s="12" t="str">
        <f t="shared" si="1"/>
        <v>M2-NyO-53a-A-3</v>
      </c>
      <c r="AB507" s="20"/>
      <c r="AC507" s="20"/>
      <c r="AD507" s="20"/>
      <c r="AE507" s="20"/>
    </row>
    <row r="508" ht="75.0" customHeight="1">
      <c r="A508" s="6" t="s">
        <v>2256</v>
      </c>
      <c r="B508" s="6" t="s">
        <v>2257</v>
      </c>
      <c r="C508" s="20" t="s">
        <v>32</v>
      </c>
      <c r="D508" s="10" t="s">
        <v>33</v>
      </c>
      <c r="E508" s="6"/>
      <c r="F508" s="8" t="s">
        <v>2258</v>
      </c>
      <c r="G508" s="9"/>
      <c r="H508" s="9"/>
      <c r="I508" s="6" t="s">
        <v>95</v>
      </c>
      <c r="J508" s="10" t="s">
        <v>36</v>
      </c>
      <c r="K508" s="9" t="s">
        <v>96</v>
      </c>
      <c r="L508" s="9" t="s">
        <v>96</v>
      </c>
      <c r="M508" s="33" t="s">
        <v>39</v>
      </c>
      <c r="N508" s="9" t="s">
        <v>2259</v>
      </c>
      <c r="O508" s="9" t="s">
        <v>2259</v>
      </c>
      <c r="P508" s="22"/>
      <c r="Q508" s="20"/>
      <c r="R508" s="22"/>
      <c r="S508" s="22"/>
      <c r="T508" s="22"/>
      <c r="U508" s="22"/>
      <c r="V508" s="22"/>
      <c r="W508" s="22"/>
      <c r="X508" s="20"/>
      <c r="Y508" s="10" t="s">
        <v>2260</v>
      </c>
      <c r="Z508" s="53" t="s">
        <v>2261</v>
      </c>
      <c r="AA508" s="12" t="str">
        <f t="shared" si="1"/>
        <v>M2-MyM-1a-I-1</v>
      </c>
      <c r="AB508" s="10" t="s">
        <v>44</v>
      </c>
      <c r="AC508" s="10" t="s">
        <v>555</v>
      </c>
      <c r="AD508" s="10" t="s">
        <v>45</v>
      </c>
      <c r="AE508" s="10" t="s">
        <v>46</v>
      </c>
    </row>
    <row r="509" ht="75.0" customHeight="1">
      <c r="A509" s="6" t="s">
        <v>2256</v>
      </c>
      <c r="B509" s="6" t="s">
        <v>2257</v>
      </c>
      <c r="C509" s="20" t="s">
        <v>32</v>
      </c>
      <c r="D509" s="10" t="s">
        <v>33</v>
      </c>
      <c r="E509" s="6"/>
      <c r="F509" s="8" t="s">
        <v>2262</v>
      </c>
      <c r="G509" s="9"/>
      <c r="H509" s="9"/>
      <c r="I509" s="6" t="s">
        <v>95</v>
      </c>
      <c r="J509" s="10" t="s">
        <v>36</v>
      </c>
      <c r="K509" s="9" t="s">
        <v>96</v>
      </c>
      <c r="L509" s="9" t="s">
        <v>96</v>
      </c>
      <c r="M509" s="33" t="s">
        <v>39</v>
      </c>
      <c r="N509" s="9" t="s">
        <v>2259</v>
      </c>
      <c r="O509" s="9" t="s">
        <v>2259</v>
      </c>
      <c r="P509" s="22"/>
      <c r="Q509" s="20"/>
      <c r="R509" s="22"/>
      <c r="S509" s="22"/>
      <c r="T509" s="22"/>
      <c r="U509" s="22"/>
      <c r="V509" s="22"/>
      <c r="W509" s="22"/>
      <c r="X509" s="20"/>
      <c r="Y509" s="10" t="s">
        <v>2260</v>
      </c>
      <c r="Z509" s="14" t="s">
        <v>2263</v>
      </c>
      <c r="AA509" s="12" t="str">
        <f t="shared" si="1"/>
        <v>M2-MyM-1a-I-2</v>
      </c>
      <c r="AB509" s="10" t="s">
        <v>44</v>
      </c>
      <c r="AC509" s="10" t="s">
        <v>555</v>
      </c>
      <c r="AD509" s="10" t="s">
        <v>45</v>
      </c>
      <c r="AE509" s="10" t="s">
        <v>46</v>
      </c>
    </row>
    <row r="510" ht="75.0" customHeight="1">
      <c r="A510" s="6" t="s">
        <v>2256</v>
      </c>
      <c r="B510" s="6" t="s">
        <v>2257</v>
      </c>
      <c r="C510" s="20" t="s">
        <v>52</v>
      </c>
      <c r="D510" s="7" t="s">
        <v>33</v>
      </c>
      <c r="E510" s="6"/>
      <c r="F510" s="9" t="s">
        <v>2264</v>
      </c>
      <c r="G510" s="9" t="s">
        <v>2265</v>
      </c>
      <c r="H510" s="9"/>
      <c r="I510" s="6" t="s">
        <v>675</v>
      </c>
      <c r="J510" s="6" t="s">
        <v>73</v>
      </c>
      <c r="K510" s="9" t="s">
        <v>83</v>
      </c>
      <c r="L510" s="9" t="s">
        <v>2266</v>
      </c>
      <c r="M510" s="33" t="s">
        <v>39</v>
      </c>
      <c r="N510" s="9" t="s">
        <v>2259</v>
      </c>
      <c r="O510" s="9" t="s">
        <v>2259</v>
      </c>
      <c r="P510" s="22"/>
      <c r="Q510" s="20"/>
      <c r="R510" s="22"/>
      <c r="S510" s="22"/>
      <c r="T510" s="22"/>
      <c r="U510" s="22"/>
      <c r="V510" s="22"/>
      <c r="W510" s="22"/>
      <c r="X510" s="20"/>
      <c r="Y510" s="10" t="s">
        <v>2260</v>
      </c>
      <c r="Z510" s="14" t="s">
        <v>2267</v>
      </c>
      <c r="AA510" s="12" t="str">
        <f t="shared" si="1"/>
        <v>M2-MyM-1a-E-1</v>
      </c>
      <c r="AB510" s="10" t="s">
        <v>44</v>
      </c>
      <c r="AC510" s="20"/>
      <c r="AD510" s="10" t="s">
        <v>45</v>
      </c>
      <c r="AE510" s="10" t="s">
        <v>46</v>
      </c>
    </row>
    <row r="511" ht="75.0" customHeight="1">
      <c r="A511" s="6" t="s">
        <v>2256</v>
      </c>
      <c r="B511" s="6" t="s">
        <v>2257</v>
      </c>
      <c r="C511" s="20" t="s">
        <v>52</v>
      </c>
      <c r="D511" s="7" t="s">
        <v>33</v>
      </c>
      <c r="E511" s="6"/>
      <c r="F511" s="9" t="s">
        <v>2264</v>
      </c>
      <c r="G511" s="9" t="s">
        <v>2268</v>
      </c>
      <c r="H511" s="9"/>
      <c r="I511" s="6" t="s">
        <v>675</v>
      </c>
      <c r="J511" s="6" t="s">
        <v>73</v>
      </c>
      <c r="K511" s="9" t="s">
        <v>83</v>
      </c>
      <c r="L511" s="9" t="s">
        <v>2266</v>
      </c>
      <c r="M511" s="33" t="s">
        <v>39</v>
      </c>
      <c r="N511" s="9" t="s">
        <v>2259</v>
      </c>
      <c r="O511" s="9" t="s">
        <v>2259</v>
      </c>
      <c r="P511" s="22"/>
      <c r="Q511" s="20"/>
      <c r="R511" s="22"/>
      <c r="S511" s="22"/>
      <c r="T511" s="22"/>
      <c r="U511" s="22"/>
      <c r="V511" s="22"/>
      <c r="W511" s="22"/>
      <c r="X511" s="20"/>
      <c r="Y511" s="10" t="s">
        <v>2260</v>
      </c>
      <c r="Z511" s="14" t="s">
        <v>2269</v>
      </c>
      <c r="AA511" s="12" t="str">
        <f t="shared" si="1"/>
        <v>M2-MyM-1a-E-2</v>
      </c>
      <c r="AB511" s="10" t="s">
        <v>44</v>
      </c>
      <c r="AC511" s="20"/>
      <c r="AD511" s="10" t="s">
        <v>45</v>
      </c>
      <c r="AE511" s="10" t="s">
        <v>46</v>
      </c>
    </row>
    <row r="512" ht="75.0" customHeight="1">
      <c r="A512" s="6" t="s">
        <v>2256</v>
      </c>
      <c r="B512" s="6" t="s">
        <v>2257</v>
      </c>
      <c r="C512" s="20" t="s">
        <v>52</v>
      </c>
      <c r="D512" s="7" t="s">
        <v>33</v>
      </c>
      <c r="E512" s="6"/>
      <c r="F512" s="9" t="s">
        <v>2264</v>
      </c>
      <c r="G512" s="9" t="s">
        <v>2270</v>
      </c>
      <c r="H512" s="9"/>
      <c r="I512" s="6" t="s">
        <v>675</v>
      </c>
      <c r="J512" s="6" t="s">
        <v>73</v>
      </c>
      <c r="K512" s="9" t="s">
        <v>83</v>
      </c>
      <c r="L512" s="9" t="s">
        <v>2271</v>
      </c>
      <c r="M512" s="33" t="s">
        <v>39</v>
      </c>
      <c r="N512" s="9" t="s">
        <v>2259</v>
      </c>
      <c r="O512" s="9" t="s">
        <v>2259</v>
      </c>
      <c r="P512" s="22"/>
      <c r="Q512" s="20"/>
      <c r="R512" s="22"/>
      <c r="S512" s="22"/>
      <c r="T512" s="22"/>
      <c r="U512" s="22"/>
      <c r="V512" s="22"/>
      <c r="W512" s="22"/>
      <c r="X512" s="20"/>
      <c r="Y512" s="10" t="s">
        <v>2260</v>
      </c>
      <c r="Z512" s="14" t="s">
        <v>2272</v>
      </c>
      <c r="AA512" s="12" t="str">
        <f t="shared" si="1"/>
        <v>M2-MyM-1a-E-3</v>
      </c>
      <c r="AB512" s="10" t="s">
        <v>44</v>
      </c>
      <c r="AC512" s="20"/>
      <c r="AD512" s="10" t="s">
        <v>45</v>
      </c>
      <c r="AE512" s="10" t="s">
        <v>46</v>
      </c>
    </row>
    <row r="513" ht="75.0" customHeight="1">
      <c r="A513" s="6" t="s">
        <v>2256</v>
      </c>
      <c r="B513" s="6" t="s">
        <v>2257</v>
      </c>
      <c r="C513" s="20" t="s">
        <v>52</v>
      </c>
      <c r="D513" s="7" t="s">
        <v>33</v>
      </c>
      <c r="E513" s="6"/>
      <c r="F513" s="9" t="s">
        <v>2264</v>
      </c>
      <c r="G513" s="9" t="s">
        <v>2273</v>
      </c>
      <c r="H513" s="9"/>
      <c r="I513" s="6" t="s">
        <v>675</v>
      </c>
      <c r="J513" s="6" t="s">
        <v>73</v>
      </c>
      <c r="K513" s="9" t="s">
        <v>83</v>
      </c>
      <c r="L513" s="9" t="s">
        <v>2271</v>
      </c>
      <c r="M513" s="33" t="s">
        <v>39</v>
      </c>
      <c r="N513" s="9" t="s">
        <v>2259</v>
      </c>
      <c r="O513" s="9" t="s">
        <v>2259</v>
      </c>
      <c r="P513" s="22"/>
      <c r="Q513" s="20"/>
      <c r="R513" s="22"/>
      <c r="S513" s="22"/>
      <c r="T513" s="22"/>
      <c r="U513" s="22"/>
      <c r="V513" s="22"/>
      <c r="W513" s="22"/>
      <c r="X513" s="20"/>
      <c r="Y513" s="10" t="s">
        <v>2260</v>
      </c>
      <c r="Z513" s="14" t="s">
        <v>2274</v>
      </c>
      <c r="AA513" s="12" t="str">
        <f t="shared" si="1"/>
        <v>M2-MyM-1a-E-4</v>
      </c>
      <c r="AB513" s="10" t="s">
        <v>44</v>
      </c>
      <c r="AC513" s="20"/>
      <c r="AD513" s="10" t="s">
        <v>45</v>
      </c>
      <c r="AE513" s="10" t="s">
        <v>46</v>
      </c>
    </row>
    <row r="514" ht="75.0" customHeight="1">
      <c r="A514" s="6" t="s">
        <v>2275</v>
      </c>
      <c r="B514" s="6" t="s">
        <v>2276</v>
      </c>
      <c r="C514" s="20" t="s">
        <v>32</v>
      </c>
      <c r="D514" s="10" t="s">
        <v>33</v>
      </c>
      <c r="E514" s="6"/>
      <c r="F514" s="8" t="s">
        <v>2277</v>
      </c>
      <c r="G514" s="9"/>
      <c r="H514" s="9"/>
      <c r="I514" s="6" t="s">
        <v>95</v>
      </c>
      <c r="J514" s="6" t="s">
        <v>36</v>
      </c>
      <c r="K514" s="9" t="s">
        <v>96</v>
      </c>
      <c r="L514" s="9" t="s">
        <v>96</v>
      </c>
      <c r="M514" s="33" t="s">
        <v>39</v>
      </c>
      <c r="N514" s="9" t="s">
        <v>2278</v>
      </c>
      <c r="O514" s="9" t="s">
        <v>2278</v>
      </c>
      <c r="P514" s="22"/>
      <c r="Q514" s="20"/>
      <c r="R514" s="22"/>
      <c r="S514" s="22"/>
      <c r="T514" s="22"/>
      <c r="U514" s="22"/>
      <c r="V514" s="22"/>
      <c r="W514" s="22"/>
      <c r="X514" s="20"/>
      <c r="Y514" s="10" t="s">
        <v>2260</v>
      </c>
      <c r="Z514" s="14" t="s">
        <v>2279</v>
      </c>
      <c r="AA514" s="12" t="str">
        <f t="shared" si="1"/>
        <v>M2-MyM-1b-I-1</v>
      </c>
      <c r="AB514" s="10" t="s">
        <v>44</v>
      </c>
      <c r="AC514" s="10" t="s">
        <v>555</v>
      </c>
      <c r="AD514" s="10" t="s">
        <v>45</v>
      </c>
      <c r="AE514" s="10" t="s">
        <v>46</v>
      </c>
    </row>
    <row r="515" ht="75.0" customHeight="1">
      <c r="A515" s="6" t="s">
        <v>2275</v>
      </c>
      <c r="B515" s="6" t="s">
        <v>2276</v>
      </c>
      <c r="C515" s="20" t="s">
        <v>32</v>
      </c>
      <c r="D515" s="10" t="s">
        <v>33</v>
      </c>
      <c r="E515" s="6"/>
      <c r="F515" s="8" t="s">
        <v>2280</v>
      </c>
      <c r="G515" s="9"/>
      <c r="H515" s="9"/>
      <c r="I515" s="10" t="s">
        <v>95</v>
      </c>
      <c r="J515" s="6" t="s">
        <v>36</v>
      </c>
      <c r="K515" s="9" t="s">
        <v>96</v>
      </c>
      <c r="L515" s="9" t="s">
        <v>96</v>
      </c>
      <c r="M515" s="33" t="s">
        <v>39</v>
      </c>
      <c r="N515" s="8" t="s">
        <v>2281</v>
      </c>
      <c r="O515" s="8" t="s">
        <v>2281</v>
      </c>
      <c r="P515" s="22"/>
      <c r="Q515" s="20"/>
      <c r="R515" s="22"/>
      <c r="S515" s="22"/>
      <c r="T515" s="22"/>
      <c r="U515" s="22"/>
      <c r="V515" s="22"/>
      <c r="W515" s="22"/>
      <c r="X515" s="20"/>
      <c r="Y515" s="10" t="s">
        <v>2260</v>
      </c>
      <c r="Z515" s="16" t="s">
        <v>2282</v>
      </c>
      <c r="AA515" s="12" t="str">
        <f t="shared" si="1"/>
        <v>M2-MyM-1b-I-2</v>
      </c>
      <c r="AB515" s="10" t="s">
        <v>44</v>
      </c>
      <c r="AC515" s="10" t="s">
        <v>555</v>
      </c>
      <c r="AD515" s="10" t="s">
        <v>45</v>
      </c>
      <c r="AE515" s="10" t="s">
        <v>46</v>
      </c>
    </row>
    <row r="516" ht="75.0" customHeight="1">
      <c r="A516" s="6" t="s">
        <v>2275</v>
      </c>
      <c r="B516" s="6" t="s">
        <v>2276</v>
      </c>
      <c r="C516" s="20" t="s">
        <v>52</v>
      </c>
      <c r="D516" s="10" t="s">
        <v>33</v>
      </c>
      <c r="E516" s="6"/>
      <c r="F516" s="8" t="s">
        <v>2283</v>
      </c>
      <c r="G516" s="9" t="s">
        <v>2284</v>
      </c>
      <c r="H516" s="9"/>
      <c r="I516" s="6" t="s">
        <v>95</v>
      </c>
      <c r="J516" s="10" t="s">
        <v>73</v>
      </c>
      <c r="K516" s="9" t="s">
        <v>96</v>
      </c>
      <c r="L516" s="9" t="s">
        <v>2285</v>
      </c>
      <c r="M516" s="33" t="s">
        <v>39</v>
      </c>
      <c r="N516" s="8" t="s">
        <v>2286</v>
      </c>
      <c r="O516" s="8" t="s">
        <v>2286</v>
      </c>
      <c r="P516" s="22"/>
      <c r="Q516" s="20"/>
      <c r="R516" s="22"/>
      <c r="S516" s="22"/>
      <c r="T516" s="22"/>
      <c r="U516" s="22"/>
      <c r="V516" s="22"/>
      <c r="W516" s="22"/>
      <c r="X516" s="20"/>
      <c r="Y516" s="10" t="s">
        <v>2260</v>
      </c>
      <c r="Z516" s="16" t="s">
        <v>2287</v>
      </c>
      <c r="AA516" s="12" t="str">
        <f t="shared" si="1"/>
        <v>M2-MyM-1b-E-1</v>
      </c>
      <c r="AB516" s="10" t="s">
        <v>44</v>
      </c>
      <c r="AC516" s="20"/>
      <c r="AD516" s="10" t="s">
        <v>45</v>
      </c>
      <c r="AE516" s="10" t="s">
        <v>46</v>
      </c>
    </row>
    <row r="517" ht="75.0" customHeight="1">
      <c r="A517" s="6" t="s">
        <v>2275</v>
      </c>
      <c r="B517" s="6" t="s">
        <v>2276</v>
      </c>
      <c r="C517" s="20" t="s">
        <v>52</v>
      </c>
      <c r="D517" s="10" t="s">
        <v>33</v>
      </c>
      <c r="E517" s="6"/>
      <c r="F517" s="8" t="s">
        <v>2288</v>
      </c>
      <c r="G517" s="9" t="s">
        <v>2289</v>
      </c>
      <c r="H517" s="9"/>
      <c r="I517" s="6" t="s">
        <v>95</v>
      </c>
      <c r="J517" s="10" t="s">
        <v>73</v>
      </c>
      <c r="K517" s="9" t="s">
        <v>96</v>
      </c>
      <c r="L517" s="8" t="s">
        <v>2290</v>
      </c>
      <c r="M517" s="33" t="s">
        <v>39</v>
      </c>
      <c r="N517" s="8" t="s">
        <v>2291</v>
      </c>
      <c r="O517" s="8" t="s">
        <v>2291</v>
      </c>
      <c r="P517" s="22"/>
      <c r="Q517" s="20"/>
      <c r="R517" s="22"/>
      <c r="S517" s="22"/>
      <c r="T517" s="22"/>
      <c r="U517" s="22"/>
      <c r="V517" s="22"/>
      <c r="W517" s="22"/>
      <c r="X517" s="20"/>
      <c r="Y517" s="10" t="s">
        <v>2260</v>
      </c>
      <c r="Z517" s="54" t="s">
        <v>2292</v>
      </c>
      <c r="AA517" s="12" t="str">
        <f t="shared" si="1"/>
        <v>M2-MyM-1b-E-2</v>
      </c>
      <c r="AB517" s="10" t="s">
        <v>44</v>
      </c>
      <c r="AC517" s="20"/>
      <c r="AD517" s="10" t="s">
        <v>45</v>
      </c>
      <c r="AE517" s="10" t="s">
        <v>46</v>
      </c>
    </row>
    <row r="518" ht="75.0" customHeight="1">
      <c r="A518" s="6" t="s">
        <v>2275</v>
      </c>
      <c r="B518" s="6" t="s">
        <v>2276</v>
      </c>
      <c r="C518" s="20" t="s">
        <v>52</v>
      </c>
      <c r="D518" s="10" t="s">
        <v>33</v>
      </c>
      <c r="E518" s="6"/>
      <c r="F518" s="8" t="s">
        <v>2293</v>
      </c>
      <c r="G518" s="9" t="s">
        <v>2294</v>
      </c>
      <c r="H518" s="9"/>
      <c r="I518" s="6" t="s">
        <v>95</v>
      </c>
      <c r="J518" s="10" t="s">
        <v>73</v>
      </c>
      <c r="K518" s="9" t="s">
        <v>96</v>
      </c>
      <c r="L518" s="8" t="s">
        <v>2295</v>
      </c>
      <c r="M518" s="33" t="s">
        <v>39</v>
      </c>
      <c r="N518" s="8" t="s">
        <v>2286</v>
      </c>
      <c r="O518" s="8" t="s">
        <v>2286</v>
      </c>
      <c r="P518" s="22"/>
      <c r="Q518" s="20"/>
      <c r="R518" s="22"/>
      <c r="S518" s="22"/>
      <c r="T518" s="22"/>
      <c r="U518" s="22"/>
      <c r="V518" s="22"/>
      <c r="W518" s="22"/>
      <c r="X518" s="20"/>
      <c r="Y518" s="10" t="s">
        <v>2260</v>
      </c>
      <c r="Z518" s="54" t="s">
        <v>2296</v>
      </c>
      <c r="AA518" s="12" t="str">
        <f t="shared" si="1"/>
        <v>M2-MyM-1b-E-3</v>
      </c>
      <c r="AB518" s="10" t="s">
        <v>44</v>
      </c>
      <c r="AC518" s="20"/>
      <c r="AD518" s="10" t="s">
        <v>45</v>
      </c>
      <c r="AE518" s="10" t="s">
        <v>46</v>
      </c>
    </row>
    <row r="519" ht="75.0" customHeight="1">
      <c r="A519" s="6" t="s">
        <v>2297</v>
      </c>
      <c r="B519" s="6" t="s">
        <v>2298</v>
      </c>
      <c r="C519" s="20" t="s">
        <v>32</v>
      </c>
      <c r="D519" s="7" t="s">
        <v>33</v>
      </c>
      <c r="E519" s="6"/>
      <c r="F519" s="8" t="s">
        <v>2299</v>
      </c>
      <c r="G519" s="8" t="s">
        <v>2300</v>
      </c>
      <c r="H519" s="9"/>
      <c r="I519" s="6" t="s">
        <v>95</v>
      </c>
      <c r="J519" s="6" t="s">
        <v>73</v>
      </c>
      <c r="K519" s="9"/>
      <c r="L519" s="8" t="s">
        <v>2301</v>
      </c>
      <c r="M519" s="10" t="s">
        <v>39</v>
      </c>
      <c r="N519" s="10" t="s">
        <v>2302</v>
      </c>
      <c r="O519" s="10" t="s">
        <v>2302</v>
      </c>
      <c r="P519" s="22"/>
      <c r="Q519" s="20"/>
      <c r="R519" s="22"/>
      <c r="S519" s="22"/>
      <c r="T519" s="22"/>
      <c r="U519" s="22"/>
      <c r="V519" s="22"/>
      <c r="W519" s="22"/>
      <c r="X519" s="20"/>
      <c r="Y519" s="10" t="s">
        <v>2260</v>
      </c>
      <c r="Z519" s="16" t="s">
        <v>2303</v>
      </c>
      <c r="AA519" s="12" t="str">
        <f t="shared" si="1"/>
        <v>M2-MyM-1c-I-1</v>
      </c>
      <c r="AB519" s="10" t="s">
        <v>44</v>
      </c>
      <c r="AC519" s="10" t="s">
        <v>555</v>
      </c>
      <c r="AD519" s="10" t="s">
        <v>45</v>
      </c>
      <c r="AE519" s="10" t="s">
        <v>46</v>
      </c>
    </row>
    <row r="520" ht="75.0" customHeight="1">
      <c r="A520" s="6" t="s">
        <v>2297</v>
      </c>
      <c r="B520" s="6" t="s">
        <v>2298</v>
      </c>
      <c r="C520" s="20" t="s">
        <v>32</v>
      </c>
      <c r="D520" s="7" t="s">
        <v>33</v>
      </c>
      <c r="E520" s="6"/>
      <c r="F520" s="8" t="s">
        <v>2304</v>
      </c>
      <c r="G520" s="9" t="s">
        <v>2305</v>
      </c>
      <c r="H520" s="9"/>
      <c r="I520" s="6" t="s">
        <v>95</v>
      </c>
      <c r="J520" s="6" t="s">
        <v>73</v>
      </c>
      <c r="K520" s="9"/>
      <c r="L520" s="9" t="s">
        <v>2306</v>
      </c>
      <c r="M520" s="33" t="s">
        <v>39</v>
      </c>
      <c r="N520" s="6" t="s">
        <v>2307</v>
      </c>
      <c r="O520" s="6" t="s">
        <v>2307</v>
      </c>
      <c r="P520" s="22"/>
      <c r="Q520" s="20"/>
      <c r="R520" s="22"/>
      <c r="S520" s="22"/>
      <c r="T520" s="22"/>
      <c r="U520" s="22"/>
      <c r="V520" s="22"/>
      <c r="W520" s="22"/>
      <c r="X520" s="20"/>
      <c r="Y520" s="10" t="s">
        <v>2260</v>
      </c>
      <c r="Z520" s="54" t="s">
        <v>2308</v>
      </c>
      <c r="AA520" s="12" t="str">
        <f t="shared" si="1"/>
        <v>M2-MyM-1c-I-2</v>
      </c>
      <c r="AB520" s="10" t="s">
        <v>44</v>
      </c>
      <c r="AC520" s="10" t="s">
        <v>555</v>
      </c>
      <c r="AD520" s="10" t="s">
        <v>45</v>
      </c>
      <c r="AE520" s="10" t="s">
        <v>46</v>
      </c>
    </row>
    <row r="521" ht="75.0" customHeight="1">
      <c r="A521" s="6" t="s">
        <v>2297</v>
      </c>
      <c r="B521" s="6" t="s">
        <v>2298</v>
      </c>
      <c r="C521" s="20" t="s">
        <v>32</v>
      </c>
      <c r="D521" s="7" t="s">
        <v>33</v>
      </c>
      <c r="E521" s="6"/>
      <c r="F521" s="8" t="s">
        <v>2309</v>
      </c>
      <c r="G521" s="9" t="s">
        <v>2305</v>
      </c>
      <c r="H521" s="9"/>
      <c r="I521" s="6" t="s">
        <v>95</v>
      </c>
      <c r="J521" s="6" t="s">
        <v>73</v>
      </c>
      <c r="K521" s="9"/>
      <c r="L521" s="9" t="s">
        <v>2310</v>
      </c>
      <c r="M521" s="33" t="s">
        <v>39</v>
      </c>
      <c r="N521" s="6" t="s">
        <v>2307</v>
      </c>
      <c r="O521" s="6" t="s">
        <v>2307</v>
      </c>
      <c r="P521" s="22"/>
      <c r="Q521" s="20"/>
      <c r="R521" s="22"/>
      <c r="S521" s="22"/>
      <c r="T521" s="22"/>
      <c r="U521" s="22"/>
      <c r="V521" s="22"/>
      <c r="W521" s="22"/>
      <c r="X521" s="20"/>
      <c r="Y521" s="10" t="s">
        <v>2260</v>
      </c>
      <c r="Z521" s="54" t="s">
        <v>2311</v>
      </c>
      <c r="AA521" s="12" t="str">
        <f t="shared" si="1"/>
        <v>M2-MyM-1c-I-3</v>
      </c>
      <c r="AB521" s="10" t="s">
        <v>44</v>
      </c>
      <c r="AC521" s="10" t="s">
        <v>555</v>
      </c>
      <c r="AD521" s="10" t="s">
        <v>45</v>
      </c>
      <c r="AE521" s="10" t="s">
        <v>46</v>
      </c>
    </row>
    <row r="522" ht="75.0" customHeight="1">
      <c r="A522" s="6" t="s">
        <v>2297</v>
      </c>
      <c r="B522" s="6" t="s">
        <v>2298</v>
      </c>
      <c r="C522" s="20" t="s">
        <v>52</v>
      </c>
      <c r="D522" s="7" t="s">
        <v>33</v>
      </c>
      <c r="E522" s="6"/>
      <c r="F522" s="8" t="s">
        <v>2312</v>
      </c>
      <c r="G522" s="9" t="s">
        <v>2300</v>
      </c>
      <c r="H522" s="9"/>
      <c r="I522" s="6" t="s">
        <v>95</v>
      </c>
      <c r="J522" s="6" t="s">
        <v>76</v>
      </c>
      <c r="K522" s="9"/>
      <c r="L522" s="8" t="s">
        <v>2313</v>
      </c>
      <c r="M522" s="33" t="s">
        <v>39</v>
      </c>
      <c r="N522" s="10" t="s">
        <v>2302</v>
      </c>
      <c r="O522" s="10" t="s">
        <v>2302</v>
      </c>
      <c r="P522" s="22"/>
      <c r="Q522" s="20"/>
      <c r="R522" s="22"/>
      <c r="S522" s="22"/>
      <c r="T522" s="22"/>
      <c r="U522" s="22"/>
      <c r="V522" s="22"/>
      <c r="W522" s="22"/>
      <c r="X522" s="20"/>
      <c r="Y522" s="10" t="s">
        <v>2260</v>
      </c>
      <c r="Z522" s="54" t="s">
        <v>2314</v>
      </c>
      <c r="AA522" s="12" t="str">
        <f t="shared" si="1"/>
        <v>M2-MyM-1c-E-1</v>
      </c>
      <c r="AB522" s="10" t="s">
        <v>44</v>
      </c>
      <c r="AC522" s="10" t="s">
        <v>555</v>
      </c>
      <c r="AD522" s="10" t="s">
        <v>45</v>
      </c>
      <c r="AE522" s="10" t="s">
        <v>46</v>
      </c>
    </row>
    <row r="523" ht="75.0" customHeight="1">
      <c r="A523" s="6" t="s">
        <v>2297</v>
      </c>
      <c r="B523" s="6" t="s">
        <v>2298</v>
      </c>
      <c r="C523" s="20" t="s">
        <v>52</v>
      </c>
      <c r="D523" s="7" t="s">
        <v>33</v>
      </c>
      <c r="E523" s="6"/>
      <c r="F523" s="8" t="s">
        <v>2315</v>
      </c>
      <c r="G523" s="9" t="s">
        <v>2300</v>
      </c>
      <c r="H523" s="9"/>
      <c r="I523" s="6" t="s">
        <v>95</v>
      </c>
      <c r="J523" s="6" t="s">
        <v>76</v>
      </c>
      <c r="K523" s="9"/>
      <c r="L523" s="9" t="s">
        <v>2316</v>
      </c>
      <c r="M523" s="33" t="s">
        <v>39</v>
      </c>
      <c r="N523" s="6" t="s">
        <v>2307</v>
      </c>
      <c r="O523" s="6" t="s">
        <v>2307</v>
      </c>
      <c r="P523" s="22"/>
      <c r="Q523" s="20"/>
      <c r="R523" s="22"/>
      <c r="S523" s="22"/>
      <c r="T523" s="22"/>
      <c r="U523" s="22"/>
      <c r="V523" s="22"/>
      <c r="W523" s="22"/>
      <c r="X523" s="20"/>
      <c r="Y523" s="10" t="s">
        <v>2260</v>
      </c>
      <c r="Z523" s="54" t="s">
        <v>2317</v>
      </c>
      <c r="AA523" s="12" t="str">
        <f t="shared" si="1"/>
        <v>M2-MyM-1c-E-2</v>
      </c>
      <c r="AB523" s="10" t="s">
        <v>44</v>
      </c>
      <c r="AC523" s="10" t="s">
        <v>555</v>
      </c>
      <c r="AD523" s="10" t="s">
        <v>45</v>
      </c>
      <c r="AE523" s="10" t="s">
        <v>46</v>
      </c>
    </row>
    <row r="524" ht="75.0" customHeight="1">
      <c r="A524" s="6" t="s">
        <v>2297</v>
      </c>
      <c r="B524" s="6" t="s">
        <v>2298</v>
      </c>
      <c r="C524" s="20" t="s">
        <v>52</v>
      </c>
      <c r="D524" s="7" t="s">
        <v>33</v>
      </c>
      <c r="E524" s="6"/>
      <c r="F524" s="8" t="s">
        <v>2318</v>
      </c>
      <c r="G524" s="9" t="s">
        <v>2300</v>
      </c>
      <c r="H524" s="9"/>
      <c r="I524" s="6" t="s">
        <v>95</v>
      </c>
      <c r="J524" s="6" t="s">
        <v>76</v>
      </c>
      <c r="K524" s="9"/>
      <c r="L524" s="9" t="s">
        <v>2319</v>
      </c>
      <c r="M524" s="33" t="s">
        <v>39</v>
      </c>
      <c r="N524" s="6" t="s">
        <v>2307</v>
      </c>
      <c r="O524" s="6" t="s">
        <v>2307</v>
      </c>
      <c r="P524" s="22"/>
      <c r="Q524" s="20"/>
      <c r="R524" s="22"/>
      <c r="S524" s="22"/>
      <c r="T524" s="22"/>
      <c r="U524" s="22"/>
      <c r="V524" s="22"/>
      <c r="W524" s="22"/>
      <c r="X524" s="20"/>
      <c r="Y524" s="10" t="s">
        <v>2260</v>
      </c>
      <c r="Z524" s="16" t="s">
        <v>2320</v>
      </c>
      <c r="AA524" s="12" t="str">
        <f t="shared" si="1"/>
        <v>M2-MyM-1c-E-3</v>
      </c>
      <c r="AB524" s="10" t="s">
        <v>44</v>
      </c>
      <c r="AC524" s="10" t="s">
        <v>555</v>
      </c>
      <c r="AD524" s="10" t="s">
        <v>45</v>
      </c>
      <c r="AE524" s="10" t="s">
        <v>46</v>
      </c>
    </row>
    <row r="525" ht="75.0" customHeight="1">
      <c r="A525" s="6" t="s">
        <v>2321</v>
      </c>
      <c r="B525" s="6" t="s">
        <v>2322</v>
      </c>
      <c r="C525" s="20" t="s">
        <v>32</v>
      </c>
      <c r="D525" s="10" t="s">
        <v>33</v>
      </c>
      <c r="E525" s="6"/>
      <c r="F525" s="8" t="s">
        <v>2323</v>
      </c>
      <c r="G525" s="9"/>
      <c r="H525" s="9"/>
      <c r="I525" s="6" t="s">
        <v>95</v>
      </c>
      <c r="J525" s="10" t="s">
        <v>48</v>
      </c>
      <c r="K525" s="9" t="s">
        <v>2324</v>
      </c>
      <c r="L525" s="8" t="s">
        <v>2325</v>
      </c>
      <c r="M525" s="33" t="s">
        <v>39</v>
      </c>
      <c r="N525" s="9" t="s">
        <v>2326</v>
      </c>
      <c r="O525" s="9" t="s">
        <v>2326</v>
      </c>
      <c r="P525" s="22"/>
      <c r="Q525" s="20"/>
      <c r="R525" s="22"/>
      <c r="S525" s="22"/>
      <c r="T525" s="22"/>
      <c r="U525" s="22"/>
      <c r="V525" s="22"/>
      <c r="W525" s="22"/>
      <c r="X525" s="20"/>
      <c r="Y525" s="10" t="s">
        <v>2260</v>
      </c>
      <c r="Z525" s="14" t="s">
        <v>2327</v>
      </c>
      <c r="AA525" s="12" t="str">
        <f t="shared" si="1"/>
        <v>M2-MyM-1d-I-1</v>
      </c>
      <c r="AB525" s="10" t="s">
        <v>44</v>
      </c>
      <c r="AC525" s="10" t="s">
        <v>555</v>
      </c>
      <c r="AD525" s="10" t="s">
        <v>45</v>
      </c>
      <c r="AE525" s="10" t="s">
        <v>46</v>
      </c>
    </row>
    <row r="526" ht="75.0" customHeight="1">
      <c r="A526" s="6" t="s">
        <v>2321</v>
      </c>
      <c r="B526" s="6" t="s">
        <v>2322</v>
      </c>
      <c r="C526" s="20" t="s">
        <v>52</v>
      </c>
      <c r="D526" s="10" t="s">
        <v>33</v>
      </c>
      <c r="E526" s="6"/>
      <c r="F526" s="8" t="s">
        <v>2328</v>
      </c>
      <c r="G526" s="9"/>
      <c r="H526" s="9"/>
      <c r="I526" s="6" t="s">
        <v>95</v>
      </c>
      <c r="J526" s="10" t="s">
        <v>531</v>
      </c>
      <c r="K526" s="8" t="s">
        <v>2329</v>
      </c>
      <c r="L526" s="8" t="s">
        <v>2330</v>
      </c>
      <c r="M526" s="33" t="s">
        <v>39</v>
      </c>
      <c r="N526" s="9" t="s">
        <v>2326</v>
      </c>
      <c r="O526" s="9" t="s">
        <v>2326</v>
      </c>
      <c r="P526" s="22"/>
      <c r="Q526" s="20"/>
      <c r="R526" s="22"/>
      <c r="S526" s="22"/>
      <c r="T526" s="22"/>
      <c r="U526" s="22"/>
      <c r="V526" s="22"/>
      <c r="W526" s="22"/>
      <c r="X526" s="20"/>
      <c r="Y526" s="10" t="s">
        <v>2260</v>
      </c>
      <c r="Z526" s="14" t="s">
        <v>2331</v>
      </c>
      <c r="AA526" s="12" t="str">
        <f t="shared" si="1"/>
        <v>M2-MyM-1d-E-1</v>
      </c>
      <c r="AB526" s="10" t="s">
        <v>44</v>
      </c>
      <c r="AC526" s="10" t="s">
        <v>555</v>
      </c>
      <c r="AD526" s="10" t="s">
        <v>45</v>
      </c>
      <c r="AE526" s="10" t="s">
        <v>46</v>
      </c>
    </row>
    <row r="527" ht="75.0" customHeight="1">
      <c r="A527" s="6" t="s">
        <v>2321</v>
      </c>
      <c r="B527" s="6" t="s">
        <v>2322</v>
      </c>
      <c r="C527" s="20" t="s">
        <v>52</v>
      </c>
      <c r="D527" s="10" t="s">
        <v>33</v>
      </c>
      <c r="E527" s="6"/>
      <c r="F527" s="8" t="s">
        <v>2328</v>
      </c>
      <c r="G527" s="9"/>
      <c r="H527" s="9"/>
      <c r="I527" s="6" t="s">
        <v>95</v>
      </c>
      <c r="J527" s="10" t="s">
        <v>531</v>
      </c>
      <c r="K527" s="8" t="s">
        <v>2332</v>
      </c>
      <c r="L527" s="8" t="s">
        <v>2333</v>
      </c>
      <c r="M527" s="33" t="s">
        <v>39</v>
      </c>
      <c r="N527" s="9" t="s">
        <v>2326</v>
      </c>
      <c r="O527" s="9" t="s">
        <v>2326</v>
      </c>
      <c r="P527" s="22"/>
      <c r="Q527" s="20"/>
      <c r="R527" s="22"/>
      <c r="S527" s="22"/>
      <c r="T527" s="22"/>
      <c r="U527" s="22"/>
      <c r="V527" s="22"/>
      <c r="W527" s="22"/>
      <c r="X527" s="20"/>
      <c r="Y527" s="10" t="s">
        <v>2260</v>
      </c>
      <c r="Z527" s="14" t="s">
        <v>2334</v>
      </c>
      <c r="AA527" s="12" t="str">
        <f t="shared" si="1"/>
        <v>M2-MyM-1d-E-2</v>
      </c>
      <c r="AB527" s="10" t="s">
        <v>44</v>
      </c>
      <c r="AC527" s="10" t="s">
        <v>555</v>
      </c>
      <c r="AD527" s="10" t="s">
        <v>45</v>
      </c>
      <c r="AE527" s="10" t="s">
        <v>46</v>
      </c>
    </row>
    <row r="528" ht="75.0" customHeight="1">
      <c r="A528" s="6" t="s">
        <v>2321</v>
      </c>
      <c r="B528" s="6" t="s">
        <v>2322</v>
      </c>
      <c r="C528" s="20" t="s">
        <v>52</v>
      </c>
      <c r="D528" s="10" t="s">
        <v>33</v>
      </c>
      <c r="E528" s="6"/>
      <c r="F528" s="8" t="s">
        <v>2328</v>
      </c>
      <c r="G528" s="9"/>
      <c r="H528" s="9"/>
      <c r="I528" s="6" t="s">
        <v>95</v>
      </c>
      <c r="J528" s="10" t="s">
        <v>531</v>
      </c>
      <c r="K528" s="8" t="s">
        <v>2335</v>
      </c>
      <c r="L528" s="8" t="s">
        <v>2336</v>
      </c>
      <c r="M528" s="33" t="s">
        <v>39</v>
      </c>
      <c r="N528" s="9" t="s">
        <v>2326</v>
      </c>
      <c r="O528" s="9" t="s">
        <v>2326</v>
      </c>
      <c r="P528" s="22"/>
      <c r="Q528" s="20"/>
      <c r="R528" s="22"/>
      <c r="S528" s="22"/>
      <c r="T528" s="22"/>
      <c r="U528" s="22"/>
      <c r="V528" s="22"/>
      <c r="W528" s="22"/>
      <c r="X528" s="20"/>
      <c r="Y528" s="10" t="s">
        <v>2260</v>
      </c>
      <c r="Z528" s="14" t="s">
        <v>2337</v>
      </c>
      <c r="AA528" s="12" t="str">
        <f t="shared" si="1"/>
        <v>M2-MyM-1d-E-3</v>
      </c>
      <c r="AB528" s="10" t="s">
        <v>44</v>
      </c>
      <c r="AC528" s="10" t="s">
        <v>555</v>
      </c>
      <c r="AD528" s="10" t="s">
        <v>45</v>
      </c>
      <c r="AE528" s="10" t="s">
        <v>46</v>
      </c>
    </row>
    <row r="529" ht="75.0" customHeight="1">
      <c r="A529" s="6" t="s">
        <v>2338</v>
      </c>
      <c r="B529" s="6" t="s">
        <v>2339</v>
      </c>
      <c r="C529" s="20" t="s">
        <v>32</v>
      </c>
      <c r="D529" s="7" t="s">
        <v>33</v>
      </c>
      <c r="E529" s="6"/>
      <c r="F529" s="8" t="s">
        <v>2340</v>
      </c>
      <c r="G529" s="9"/>
      <c r="H529" s="9"/>
      <c r="I529" s="6" t="s">
        <v>95</v>
      </c>
      <c r="J529" s="10" t="s">
        <v>531</v>
      </c>
      <c r="K529" s="9"/>
      <c r="L529" s="8" t="s">
        <v>2341</v>
      </c>
      <c r="M529" s="33" t="s">
        <v>39</v>
      </c>
      <c r="N529" s="8" t="s">
        <v>2342</v>
      </c>
      <c r="O529" s="8" t="s">
        <v>2342</v>
      </c>
      <c r="P529" s="22"/>
      <c r="Q529" s="20"/>
      <c r="R529" s="22"/>
      <c r="S529" s="22"/>
      <c r="T529" s="22"/>
      <c r="U529" s="22"/>
      <c r="V529" s="22"/>
      <c r="W529" s="22"/>
      <c r="X529" s="20"/>
      <c r="Y529" s="10" t="s">
        <v>2260</v>
      </c>
      <c r="Z529" s="54" t="s">
        <v>2343</v>
      </c>
      <c r="AA529" s="12" t="str">
        <f t="shared" si="1"/>
        <v>M2-MyM-1e-I-1</v>
      </c>
      <c r="AB529" s="10" t="s">
        <v>44</v>
      </c>
      <c r="AC529" s="20"/>
      <c r="AD529" s="10" t="s">
        <v>45</v>
      </c>
      <c r="AE529" s="10" t="s">
        <v>46</v>
      </c>
    </row>
    <row r="530" ht="75.0" customHeight="1">
      <c r="A530" s="6" t="s">
        <v>2338</v>
      </c>
      <c r="B530" s="6" t="s">
        <v>2339</v>
      </c>
      <c r="C530" s="20" t="s">
        <v>32</v>
      </c>
      <c r="D530" s="7" t="s">
        <v>33</v>
      </c>
      <c r="E530" s="6"/>
      <c r="F530" s="8" t="s">
        <v>2344</v>
      </c>
      <c r="G530" s="9"/>
      <c r="H530" s="9"/>
      <c r="I530" s="6" t="s">
        <v>95</v>
      </c>
      <c r="J530" s="10" t="s">
        <v>531</v>
      </c>
      <c r="K530" s="9"/>
      <c r="L530" s="8" t="s">
        <v>2345</v>
      </c>
      <c r="M530" s="33" t="s">
        <v>39</v>
      </c>
      <c r="N530" s="8" t="s">
        <v>2342</v>
      </c>
      <c r="O530" s="8" t="s">
        <v>2342</v>
      </c>
      <c r="P530" s="22"/>
      <c r="Q530" s="20"/>
      <c r="R530" s="22"/>
      <c r="S530" s="22"/>
      <c r="T530" s="22"/>
      <c r="U530" s="22"/>
      <c r="V530" s="22"/>
      <c r="W530" s="22"/>
      <c r="X530" s="20"/>
      <c r="Y530" s="10" t="s">
        <v>2260</v>
      </c>
      <c r="Z530" s="16" t="s">
        <v>2346</v>
      </c>
      <c r="AA530" s="12" t="str">
        <f t="shared" si="1"/>
        <v>M2-MyM-1e-I-2</v>
      </c>
      <c r="AB530" s="10" t="s">
        <v>44</v>
      </c>
      <c r="AC530" s="20"/>
      <c r="AD530" s="10" t="s">
        <v>45</v>
      </c>
      <c r="AE530" s="10" t="s">
        <v>46</v>
      </c>
    </row>
    <row r="531" ht="75.0" customHeight="1">
      <c r="A531" s="6" t="s">
        <v>2338</v>
      </c>
      <c r="B531" s="6" t="s">
        <v>2339</v>
      </c>
      <c r="C531" s="20" t="s">
        <v>32</v>
      </c>
      <c r="D531" s="7" t="s">
        <v>33</v>
      </c>
      <c r="E531" s="6"/>
      <c r="F531" s="8" t="s">
        <v>2347</v>
      </c>
      <c r="G531" s="9"/>
      <c r="H531" s="9"/>
      <c r="I531" s="6" t="s">
        <v>95</v>
      </c>
      <c r="J531" s="10" t="s">
        <v>531</v>
      </c>
      <c r="K531" s="9"/>
      <c r="L531" s="8" t="s">
        <v>2348</v>
      </c>
      <c r="M531" s="33" t="s">
        <v>39</v>
      </c>
      <c r="N531" s="8" t="s">
        <v>2342</v>
      </c>
      <c r="O531" s="8" t="s">
        <v>2342</v>
      </c>
      <c r="P531" s="22"/>
      <c r="Q531" s="20"/>
      <c r="R531" s="22"/>
      <c r="S531" s="22"/>
      <c r="T531" s="22"/>
      <c r="U531" s="22"/>
      <c r="V531" s="22"/>
      <c r="W531" s="22"/>
      <c r="X531" s="20"/>
      <c r="Y531" s="10" t="s">
        <v>2260</v>
      </c>
      <c r="Z531" s="16" t="s">
        <v>2349</v>
      </c>
      <c r="AA531" s="12" t="str">
        <f t="shared" si="1"/>
        <v>M2-MyM-1e-I-3</v>
      </c>
      <c r="AB531" s="10" t="s">
        <v>44</v>
      </c>
      <c r="AC531" s="20"/>
      <c r="AD531" s="10" t="s">
        <v>45</v>
      </c>
      <c r="AE531" s="10" t="s">
        <v>46</v>
      </c>
    </row>
    <row r="532" ht="75.0" customHeight="1">
      <c r="A532" s="6" t="s">
        <v>2338</v>
      </c>
      <c r="B532" s="6" t="s">
        <v>2339</v>
      </c>
      <c r="C532" s="20" t="s">
        <v>32</v>
      </c>
      <c r="D532" s="7" t="s">
        <v>33</v>
      </c>
      <c r="E532" s="6"/>
      <c r="F532" s="8" t="s">
        <v>2350</v>
      </c>
      <c r="G532" s="9"/>
      <c r="H532" s="9"/>
      <c r="I532" s="6" t="s">
        <v>95</v>
      </c>
      <c r="J532" s="10" t="s">
        <v>531</v>
      </c>
      <c r="K532" s="9"/>
      <c r="L532" s="8" t="s">
        <v>2341</v>
      </c>
      <c r="M532" s="33" t="s">
        <v>39</v>
      </c>
      <c r="N532" s="8" t="s">
        <v>2342</v>
      </c>
      <c r="O532" s="8" t="s">
        <v>2342</v>
      </c>
      <c r="P532" s="22"/>
      <c r="Q532" s="20"/>
      <c r="R532" s="22"/>
      <c r="S532" s="22"/>
      <c r="T532" s="22"/>
      <c r="U532" s="22"/>
      <c r="V532" s="22"/>
      <c r="W532" s="22"/>
      <c r="X532" s="20"/>
      <c r="Y532" s="10" t="s">
        <v>2260</v>
      </c>
      <c r="Z532" s="16" t="s">
        <v>2351</v>
      </c>
      <c r="AA532" s="12" t="str">
        <f t="shared" si="1"/>
        <v>M2-MyM-1e-I-4</v>
      </c>
      <c r="AB532" s="10" t="s">
        <v>44</v>
      </c>
      <c r="AC532" s="20"/>
      <c r="AD532" s="10" t="s">
        <v>45</v>
      </c>
      <c r="AE532" s="10" t="s">
        <v>46</v>
      </c>
    </row>
    <row r="533" ht="75.0" customHeight="1">
      <c r="A533" s="6" t="s">
        <v>2338</v>
      </c>
      <c r="B533" s="6" t="s">
        <v>2339</v>
      </c>
      <c r="C533" s="20" t="s">
        <v>32</v>
      </c>
      <c r="D533" s="7" t="s">
        <v>33</v>
      </c>
      <c r="E533" s="6"/>
      <c r="F533" s="8" t="s">
        <v>2352</v>
      </c>
      <c r="G533" s="9"/>
      <c r="H533" s="9"/>
      <c r="I533" s="6" t="s">
        <v>95</v>
      </c>
      <c r="J533" s="10" t="s">
        <v>531</v>
      </c>
      <c r="K533" s="9"/>
      <c r="L533" s="8" t="s">
        <v>2345</v>
      </c>
      <c r="M533" s="33" t="s">
        <v>39</v>
      </c>
      <c r="N533" s="8" t="s">
        <v>2342</v>
      </c>
      <c r="O533" s="8" t="s">
        <v>2342</v>
      </c>
      <c r="P533" s="22"/>
      <c r="Q533" s="20"/>
      <c r="R533" s="22"/>
      <c r="S533" s="22"/>
      <c r="T533" s="22"/>
      <c r="U533" s="22"/>
      <c r="V533" s="22"/>
      <c r="W533" s="22"/>
      <c r="X533" s="20"/>
      <c r="Y533" s="10" t="s">
        <v>2260</v>
      </c>
      <c r="Z533" s="16" t="s">
        <v>2353</v>
      </c>
      <c r="AA533" s="12" t="str">
        <f t="shared" si="1"/>
        <v>M2-MyM-1e-I-5</v>
      </c>
      <c r="AB533" s="10" t="s">
        <v>44</v>
      </c>
      <c r="AC533" s="20"/>
      <c r="AD533" s="10" t="s">
        <v>45</v>
      </c>
      <c r="AE533" s="10" t="s">
        <v>46</v>
      </c>
    </row>
    <row r="534" ht="75.0" customHeight="1">
      <c r="A534" s="6" t="s">
        <v>2338</v>
      </c>
      <c r="B534" s="6" t="s">
        <v>2339</v>
      </c>
      <c r="C534" s="20" t="s">
        <v>32</v>
      </c>
      <c r="D534" s="7" t="s">
        <v>33</v>
      </c>
      <c r="E534" s="6"/>
      <c r="F534" s="8" t="s">
        <v>2354</v>
      </c>
      <c r="G534" s="9"/>
      <c r="H534" s="9"/>
      <c r="I534" s="6" t="s">
        <v>95</v>
      </c>
      <c r="J534" s="10" t="s">
        <v>531</v>
      </c>
      <c r="K534" s="9"/>
      <c r="L534" s="8" t="s">
        <v>2348</v>
      </c>
      <c r="M534" s="33" t="s">
        <v>39</v>
      </c>
      <c r="N534" s="8" t="s">
        <v>2342</v>
      </c>
      <c r="O534" s="8" t="s">
        <v>2342</v>
      </c>
      <c r="P534" s="22"/>
      <c r="Q534" s="20"/>
      <c r="R534" s="22"/>
      <c r="S534" s="22"/>
      <c r="T534" s="22"/>
      <c r="U534" s="22"/>
      <c r="V534" s="22"/>
      <c r="W534" s="22"/>
      <c r="X534" s="20"/>
      <c r="Y534" s="10" t="s">
        <v>2260</v>
      </c>
      <c r="Z534" s="16" t="s">
        <v>2355</v>
      </c>
      <c r="AA534" s="12" t="str">
        <f t="shared" si="1"/>
        <v>M2-MyM-1e-I-6</v>
      </c>
      <c r="AB534" s="10" t="s">
        <v>44</v>
      </c>
      <c r="AC534" s="20"/>
      <c r="AD534" s="10" t="s">
        <v>45</v>
      </c>
      <c r="AE534" s="10" t="s">
        <v>46</v>
      </c>
    </row>
    <row r="535" ht="75.0" customHeight="1">
      <c r="A535" s="6" t="s">
        <v>2338</v>
      </c>
      <c r="B535" s="6" t="s">
        <v>2339</v>
      </c>
      <c r="C535" s="20" t="s">
        <v>52</v>
      </c>
      <c r="D535" s="7" t="s">
        <v>33</v>
      </c>
      <c r="E535" s="6"/>
      <c r="F535" s="8" t="s">
        <v>2356</v>
      </c>
      <c r="G535" s="28"/>
      <c r="H535" s="9"/>
      <c r="I535" s="6" t="s">
        <v>95</v>
      </c>
      <c r="J535" s="6" t="s">
        <v>66</v>
      </c>
      <c r="K535" s="9"/>
      <c r="L535" s="8" t="s">
        <v>2357</v>
      </c>
      <c r="M535" s="33" t="s">
        <v>39</v>
      </c>
      <c r="N535" s="8" t="s">
        <v>2342</v>
      </c>
      <c r="O535" s="8" t="s">
        <v>2342</v>
      </c>
      <c r="P535" s="22"/>
      <c r="Q535" s="20"/>
      <c r="R535" s="22"/>
      <c r="S535" s="22"/>
      <c r="T535" s="22"/>
      <c r="U535" s="22"/>
      <c r="V535" s="22"/>
      <c r="W535" s="22"/>
      <c r="X535" s="20"/>
      <c r="Y535" s="10" t="s">
        <v>2260</v>
      </c>
      <c r="Z535" s="14" t="s">
        <v>2358</v>
      </c>
      <c r="AA535" s="12" t="str">
        <f t="shared" si="1"/>
        <v>M2-MyM-1e-E-1</v>
      </c>
      <c r="AB535" s="10" t="s">
        <v>44</v>
      </c>
      <c r="AC535" s="20"/>
      <c r="AD535" s="10" t="s">
        <v>45</v>
      </c>
      <c r="AE535" s="10" t="s">
        <v>46</v>
      </c>
    </row>
    <row r="536" ht="75.0" customHeight="1">
      <c r="A536" s="6" t="s">
        <v>2338</v>
      </c>
      <c r="B536" s="6" t="s">
        <v>2339</v>
      </c>
      <c r="C536" s="20" t="s">
        <v>52</v>
      </c>
      <c r="D536" s="7" t="s">
        <v>33</v>
      </c>
      <c r="E536" s="6"/>
      <c r="F536" s="8" t="s">
        <v>2359</v>
      </c>
      <c r="G536" s="28"/>
      <c r="H536" s="9"/>
      <c r="I536" s="6" t="s">
        <v>95</v>
      </c>
      <c r="J536" s="6" t="s">
        <v>66</v>
      </c>
      <c r="K536" s="9"/>
      <c r="L536" s="8" t="s">
        <v>2360</v>
      </c>
      <c r="M536" s="29" t="s">
        <v>39</v>
      </c>
      <c r="N536" s="8" t="s">
        <v>2342</v>
      </c>
      <c r="O536" s="8" t="s">
        <v>2342</v>
      </c>
      <c r="P536" s="22"/>
      <c r="Q536" s="20"/>
      <c r="R536" s="22"/>
      <c r="S536" s="23"/>
      <c r="T536" s="23"/>
      <c r="U536" s="23"/>
      <c r="V536" s="23"/>
      <c r="W536" s="22"/>
      <c r="X536" s="20"/>
      <c r="Y536" s="10" t="s">
        <v>2260</v>
      </c>
      <c r="Z536" s="14" t="s">
        <v>2361</v>
      </c>
      <c r="AA536" s="12" t="str">
        <f t="shared" si="1"/>
        <v>M2-MyM-1e-E-2</v>
      </c>
      <c r="AB536" s="10" t="s">
        <v>44</v>
      </c>
      <c r="AC536" s="20"/>
      <c r="AD536" s="10" t="s">
        <v>45</v>
      </c>
      <c r="AE536" s="10" t="s">
        <v>46</v>
      </c>
    </row>
    <row r="537" ht="75.0" customHeight="1">
      <c r="A537" s="6" t="s">
        <v>2338</v>
      </c>
      <c r="B537" s="6" t="s">
        <v>2339</v>
      </c>
      <c r="C537" s="20" t="s">
        <v>52</v>
      </c>
      <c r="D537" s="7" t="s">
        <v>33</v>
      </c>
      <c r="E537" s="6"/>
      <c r="F537" s="8" t="s">
        <v>2362</v>
      </c>
      <c r="G537" s="28"/>
      <c r="H537" s="9"/>
      <c r="I537" s="6" t="s">
        <v>95</v>
      </c>
      <c r="J537" s="6" t="s">
        <v>66</v>
      </c>
      <c r="K537" s="9"/>
      <c r="L537" s="8" t="s">
        <v>2363</v>
      </c>
      <c r="M537" s="33" t="s">
        <v>39</v>
      </c>
      <c r="N537" s="8" t="s">
        <v>2342</v>
      </c>
      <c r="O537" s="8" t="s">
        <v>2342</v>
      </c>
      <c r="P537" s="22"/>
      <c r="Q537" s="20"/>
      <c r="R537" s="22"/>
      <c r="S537" s="22"/>
      <c r="T537" s="22"/>
      <c r="U537" s="22"/>
      <c r="V537" s="22"/>
      <c r="W537" s="22"/>
      <c r="X537" s="20"/>
      <c r="Y537" s="10" t="s">
        <v>2260</v>
      </c>
      <c r="Z537" s="14" t="s">
        <v>2364</v>
      </c>
      <c r="AA537" s="12" t="str">
        <f t="shared" si="1"/>
        <v>M2-MyM-1e-E-3</v>
      </c>
      <c r="AB537" s="10" t="s">
        <v>44</v>
      </c>
      <c r="AC537" s="20"/>
      <c r="AD537" s="10" t="s">
        <v>45</v>
      </c>
      <c r="AE537" s="10" t="s">
        <v>46</v>
      </c>
    </row>
    <row r="538" ht="75.0" customHeight="1">
      <c r="A538" s="6" t="s">
        <v>2338</v>
      </c>
      <c r="B538" s="6" t="s">
        <v>2339</v>
      </c>
      <c r="C538" s="20" t="s">
        <v>52</v>
      </c>
      <c r="D538" s="10" t="s">
        <v>33</v>
      </c>
      <c r="E538" s="6"/>
      <c r="F538" s="8" t="s">
        <v>2365</v>
      </c>
      <c r="G538" s="28"/>
      <c r="H538" s="9"/>
      <c r="I538" s="6" t="s">
        <v>95</v>
      </c>
      <c r="J538" s="6" t="s">
        <v>66</v>
      </c>
      <c r="K538" s="9"/>
      <c r="L538" s="8" t="s">
        <v>2357</v>
      </c>
      <c r="M538" s="29" t="s">
        <v>39</v>
      </c>
      <c r="N538" s="8" t="s">
        <v>2342</v>
      </c>
      <c r="O538" s="8" t="s">
        <v>2342</v>
      </c>
      <c r="P538" s="22"/>
      <c r="Q538" s="20"/>
      <c r="R538" s="22"/>
      <c r="S538" s="23"/>
      <c r="T538" s="23"/>
      <c r="U538" s="23"/>
      <c r="V538" s="23"/>
      <c r="W538" s="22"/>
      <c r="X538" s="20"/>
      <c r="Y538" s="10" t="s">
        <v>2260</v>
      </c>
      <c r="Z538" s="14" t="s">
        <v>2366</v>
      </c>
      <c r="AA538" s="12" t="str">
        <f t="shared" si="1"/>
        <v>M2-MyM-1e-E-4</v>
      </c>
      <c r="AB538" s="10" t="s">
        <v>44</v>
      </c>
      <c r="AC538" s="20"/>
      <c r="AD538" s="10" t="s">
        <v>45</v>
      </c>
      <c r="AE538" s="10" t="s">
        <v>46</v>
      </c>
    </row>
    <row r="539" ht="75.0" customHeight="1">
      <c r="A539" s="6" t="s">
        <v>2338</v>
      </c>
      <c r="B539" s="6" t="s">
        <v>2339</v>
      </c>
      <c r="C539" s="20" t="s">
        <v>52</v>
      </c>
      <c r="D539" s="10" t="s">
        <v>33</v>
      </c>
      <c r="E539" s="6"/>
      <c r="F539" s="8" t="s">
        <v>2367</v>
      </c>
      <c r="G539" s="28"/>
      <c r="H539" s="9"/>
      <c r="I539" s="6" t="s">
        <v>95</v>
      </c>
      <c r="J539" s="6" t="s">
        <v>66</v>
      </c>
      <c r="K539" s="9"/>
      <c r="L539" s="8" t="s">
        <v>2360</v>
      </c>
      <c r="M539" s="33" t="s">
        <v>39</v>
      </c>
      <c r="N539" s="8" t="s">
        <v>2342</v>
      </c>
      <c r="O539" s="8" t="s">
        <v>2342</v>
      </c>
      <c r="P539" s="22"/>
      <c r="Q539" s="20"/>
      <c r="R539" s="22"/>
      <c r="S539" s="22"/>
      <c r="T539" s="22"/>
      <c r="U539" s="22"/>
      <c r="V539" s="22"/>
      <c r="W539" s="22"/>
      <c r="X539" s="20"/>
      <c r="Y539" s="10" t="s">
        <v>2260</v>
      </c>
      <c r="Z539" s="14" t="s">
        <v>2368</v>
      </c>
      <c r="AA539" s="12" t="str">
        <f t="shared" si="1"/>
        <v>M2-MyM-1e-E-5</v>
      </c>
      <c r="AB539" s="10" t="s">
        <v>44</v>
      </c>
      <c r="AC539" s="20"/>
      <c r="AD539" s="10" t="s">
        <v>45</v>
      </c>
      <c r="AE539" s="10" t="s">
        <v>46</v>
      </c>
    </row>
    <row r="540" ht="75.0" customHeight="1">
      <c r="A540" s="6" t="s">
        <v>2338</v>
      </c>
      <c r="B540" s="6" t="s">
        <v>2339</v>
      </c>
      <c r="C540" s="20" t="s">
        <v>52</v>
      </c>
      <c r="D540" s="10" t="s">
        <v>33</v>
      </c>
      <c r="E540" s="6"/>
      <c r="F540" s="8" t="s">
        <v>2369</v>
      </c>
      <c r="G540" s="28"/>
      <c r="H540" s="9"/>
      <c r="I540" s="6" t="s">
        <v>95</v>
      </c>
      <c r="J540" s="6" t="s">
        <v>66</v>
      </c>
      <c r="K540" s="9"/>
      <c r="L540" s="8" t="s">
        <v>2363</v>
      </c>
      <c r="M540" s="29" t="s">
        <v>39</v>
      </c>
      <c r="N540" s="8" t="s">
        <v>2342</v>
      </c>
      <c r="O540" s="8" t="s">
        <v>2342</v>
      </c>
      <c r="P540" s="22"/>
      <c r="Q540" s="20"/>
      <c r="R540" s="22"/>
      <c r="S540" s="23"/>
      <c r="T540" s="23"/>
      <c r="U540" s="23"/>
      <c r="V540" s="23"/>
      <c r="W540" s="22"/>
      <c r="X540" s="20"/>
      <c r="Y540" s="10" t="s">
        <v>2260</v>
      </c>
      <c r="Z540" s="53" t="s">
        <v>2370</v>
      </c>
      <c r="AA540" s="12" t="str">
        <f t="shared" si="1"/>
        <v>M2-MyM-1e-E-6</v>
      </c>
      <c r="AB540" s="10" t="s">
        <v>44</v>
      </c>
      <c r="AC540" s="20"/>
      <c r="AD540" s="10" t="s">
        <v>45</v>
      </c>
      <c r="AE540" s="10" t="s">
        <v>46</v>
      </c>
    </row>
    <row r="541" ht="75.0" customHeight="1">
      <c r="A541" s="6" t="s">
        <v>2371</v>
      </c>
      <c r="B541" s="6" t="s">
        <v>2372</v>
      </c>
      <c r="C541" s="20" t="s">
        <v>32</v>
      </c>
      <c r="D541" s="7" t="s">
        <v>33</v>
      </c>
      <c r="E541" s="6"/>
      <c r="F541" s="9" t="s">
        <v>2373</v>
      </c>
      <c r="G541" s="9"/>
      <c r="H541" s="9"/>
      <c r="I541" s="6" t="s">
        <v>675</v>
      </c>
      <c r="J541" s="6" t="s">
        <v>36</v>
      </c>
      <c r="K541" s="9" t="s">
        <v>2374</v>
      </c>
      <c r="L541" s="28" t="s">
        <v>2375</v>
      </c>
      <c r="M541" s="29" t="s">
        <v>39</v>
      </c>
      <c r="N541" s="8" t="s">
        <v>2376</v>
      </c>
      <c r="O541" s="8" t="s">
        <v>2377</v>
      </c>
      <c r="P541" s="22"/>
      <c r="Q541" s="20"/>
      <c r="R541" s="22"/>
      <c r="S541" s="23"/>
      <c r="T541" s="23"/>
      <c r="U541" s="23"/>
      <c r="V541" s="23"/>
      <c r="W541" s="22"/>
      <c r="X541" s="20"/>
      <c r="Y541" s="10" t="s">
        <v>2260</v>
      </c>
      <c r="Z541" s="18" t="s">
        <v>2378</v>
      </c>
      <c r="AA541" s="12" t="str">
        <f t="shared" si="1"/>
        <v>M2-MyM-2a-I-1</v>
      </c>
      <c r="AB541" s="20"/>
      <c r="AC541" s="10" t="s">
        <v>555</v>
      </c>
      <c r="AD541" s="20"/>
      <c r="AE541" s="10" t="s">
        <v>46</v>
      </c>
    </row>
    <row r="542" ht="75.0" customHeight="1">
      <c r="A542" s="6" t="s">
        <v>2371</v>
      </c>
      <c r="B542" s="6" t="s">
        <v>2372</v>
      </c>
      <c r="C542" s="20" t="s">
        <v>32</v>
      </c>
      <c r="D542" s="7" t="s">
        <v>33</v>
      </c>
      <c r="E542" s="6"/>
      <c r="F542" s="8" t="s">
        <v>2379</v>
      </c>
      <c r="G542" s="9"/>
      <c r="H542" s="9"/>
      <c r="I542" s="6" t="s">
        <v>675</v>
      </c>
      <c r="J542" s="10" t="s">
        <v>2380</v>
      </c>
      <c r="K542" s="8" t="s">
        <v>2381</v>
      </c>
      <c r="L542" s="30" t="s">
        <v>2382</v>
      </c>
      <c r="M542" s="29" t="s">
        <v>39</v>
      </c>
      <c r="N542" s="8" t="s">
        <v>2383</v>
      </c>
      <c r="O542" s="8" t="s">
        <v>2384</v>
      </c>
      <c r="P542" s="22"/>
      <c r="Q542" s="20"/>
      <c r="R542" s="22"/>
      <c r="S542" s="23"/>
      <c r="T542" s="23"/>
      <c r="U542" s="23"/>
      <c r="V542" s="23"/>
      <c r="W542" s="22"/>
      <c r="X542" s="20"/>
      <c r="Y542" s="10" t="s">
        <v>2260</v>
      </c>
      <c r="Z542" s="18" t="s">
        <v>2385</v>
      </c>
      <c r="AA542" s="12" t="str">
        <f t="shared" si="1"/>
        <v>M2-MyM-2a-I-2</v>
      </c>
      <c r="AB542" s="20"/>
      <c r="AC542" s="10" t="s">
        <v>555</v>
      </c>
      <c r="AD542" s="20"/>
      <c r="AE542" s="10" t="s">
        <v>46</v>
      </c>
    </row>
    <row r="543" ht="75.0" customHeight="1">
      <c r="A543" s="6" t="s">
        <v>2371</v>
      </c>
      <c r="B543" s="6" t="s">
        <v>2372</v>
      </c>
      <c r="C543" s="20" t="s">
        <v>52</v>
      </c>
      <c r="D543" s="7" t="s">
        <v>33</v>
      </c>
      <c r="E543" s="6"/>
      <c r="F543" s="9" t="s">
        <v>2386</v>
      </c>
      <c r="G543" s="9" t="s">
        <v>2387</v>
      </c>
      <c r="H543" s="9"/>
      <c r="I543" s="6" t="s">
        <v>675</v>
      </c>
      <c r="J543" s="6" t="s">
        <v>76</v>
      </c>
      <c r="K543" s="9" t="s">
        <v>2388</v>
      </c>
      <c r="L543" s="28" t="s">
        <v>2389</v>
      </c>
      <c r="M543" s="33" t="s">
        <v>39</v>
      </c>
      <c r="N543" s="8" t="s">
        <v>2383</v>
      </c>
      <c r="O543" s="8" t="s">
        <v>2384</v>
      </c>
      <c r="P543" s="22"/>
      <c r="Q543" s="20"/>
      <c r="R543" s="22"/>
      <c r="S543" s="22"/>
      <c r="T543" s="22"/>
      <c r="U543" s="22"/>
      <c r="V543" s="22"/>
      <c r="W543" s="22"/>
      <c r="X543" s="20"/>
      <c r="Y543" s="10" t="s">
        <v>2260</v>
      </c>
      <c r="Z543" s="18" t="s">
        <v>2390</v>
      </c>
      <c r="AA543" s="12" t="str">
        <f t="shared" si="1"/>
        <v>M2-MyM-2a-E-1</v>
      </c>
      <c r="AB543" s="20"/>
      <c r="AC543" s="10" t="s">
        <v>555</v>
      </c>
      <c r="AD543" s="20"/>
      <c r="AE543" s="10" t="s">
        <v>46</v>
      </c>
    </row>
    <row r="544" ht="75.0" customHeight="1">
      <c r="A544" s="6" t="s">
        <v>2371</v>
      </c>
      <c r="B544" s="6" t="s">
        <v>2372</v>
      </c>
      <c r="C544" s="20" t="s">
        <v>52</v>
      </c>
      <c r="D544" s="7" t="s">
        <v>33</v>
      </c>
      <c r="E544" s="6"/>
      <c r="F544" s="9" t="s">
        <v>2391</v>
      </c>
      <c r="G544" s="9" t="s">
        <v>2392</v>
      </c>
      <c r="H544" s="9"/>
      <c r="I544" s="6" t="s">
        <v>675</v>
      </c>
      <c r="J544" s="6" t="s">
        <v>76</v>
      </c>
      <c r="K544" s="9" t="s">
        <v>2388</v>
      </c>
      <c r="L544" s="28" t="s">
        <v>1457</v>
      </c>
      <c r="M544" s="33" t="s">
        <v>39</v>
      </c>
      <c r="N544" s="8" t="s">
        <v>2376</v>
      </c>
      <c r="O544" s="8" t="s">
        <v>2377</v>
      </c>
      <c r="P544" s="22"/>
      <c r="Q544" s="20"/>
      <c r="R544" s="22"/>
      <c r="S544" s="22"/>
      <c r="T544" s="22"/>
      <c r="U544" s="22"/>
      <c r="V544" s="22"/>
      <c r="W544" s="22"/>
      <c r="X544" s="20"/>
      <c r="Y544" s="10" t="s">
        <v>2260</v>
      </c>
      <c r="Z544" s="18" t="s">
        <v>2393</v>
      </c>
      <c r="AA544" s="12" t="str">
        <f t="shared" si="1"/>
        <v>M2-MyM-2a-E-2</v>
      </c>
      <c r="AB544" s="20"/>
      <c r="AC544" s="10" t="s">
        <v>555</v>
      </c>
      <c r="AD544" s="20"/>
      <c r="AE544" s="10" t="s">
        <v>46</v>
      </c>
    </row>
    <row r="545" ht="75.0" customHeight="1">
      <c r="A545" s="6" t="s">
        <v>2371</v>
      </c>
      <c r="B545" s="6" t="s">
        <v>2372</v>
      </c>
      <c r="C545" s="20" t="s">
        <v>115</v>
      </c>
      <c r="D545" s="7" t="s">
        <v>33</v>
      </c>
      <c r="E545" s="6"/>
      <c r="F545" s="9" t="s">
        <v>2394</v>
      </c>
      <c r="G545" s="9" t="s">
        <v>2395</v>
      </c>
      <c r="H545" s="9"/>
      <c r="I545" s="6" t="s">
        <v>675</v>
      </c>
      <c r="J545" s="6" t="s">
        <v>76</v>
      </c>
      <c r="K545" s="9" t="s">
        <v>2396</v>
      </c>
      <c r="L545" s="9" t="s">
        <v>2397</v>
      </c>
      <c r="M545" s="33" t="s">
        <v>39</v>
      </c>
      <c r="N545" s="8" t="s">
        <v>2383</v>
      </c>
      <c r="O545" s="8" t="s">
        <v>2384</v>
      </c>
      <c r="P545" s="22"/>
      <c r="Q545" s="20"/>
      <c r="R545" s="22"/>
      <c r="S545" s="22"/>
      <c r="T545" s="22"/>
      <c r="U545" s="22"/>
      <c r="V545" s="22"/>
      <c r="W545" s="22"/>
      <c r="X545" s="20"/>
      <c r="Y545" s="10" t="s">
        <v>2260</v>
      </c>
      <c r="Z545" s="18" t="s">
        <v>2398</v>
      </c>
      <c r="AA545" s="12" t="str">
        <f t="shared" si="1"/>
        <v>M2-MyM-2a-A-1</v>
      </c>
      <c r="AB545" s="20"/>
      <c r="AC545" s="10" t="s">
        <v>555</v>
      </c>
      <c r="AD545" s="20"/>
      <c r="AE545" s="10" t="s">
        <v>46</v>
      </c>
    </row>
    <row r="546" ht="75.0" customHeight="1">
      <c r="A546" s="6" t="s">
        <v>2371</v>
      </c>
      <c r="B546" s="6" t="s">
        <v>2372</v>
      </c>
      <c r="C546" s="20" t="s">
        <v>115</v>
      </c>
      <c r="D546" s="7" t="s">
        <v>33</v>
      </c>
      <c r="E546" s="6"/>
      <c r="F546" s="9" t="s">
        <v>2399</v>
      </c>
      <c r="G546" s="9" t="s">
        <v>2400</v>
      </c>
      <c r="H546" s="9"/>
      <c r="I546" s="6" t="s">
        <v>675</v>
      </c>
      <c r="J546" s="6" t="s">
        <v>76</v>
      </c>
      <c r="K546" s="9" t="s">
        <v>2401</v>
      </c>
      <c r="L546" s="28" t="s">
        <v>2402</v>
      </c>
      <c r="M546" s="33" t="s">
        <v>39</v>
      </c>
      <c r="N546" s="8" t="s">
        <v>2376</v>
      </c>
      <c r="O546" s="8" t="s">
        <v>2377</v>
      </c>
      <c r="P546" s="22"/>
      <c r="Q546" s="20"/>
      <c r="R546" s="22"/>
      <c r="S546" s="22"/>
      <c r="T546" s="22"/>
      <c r="U546" s="22"/>
      <c r="V546" s="22"/>
      <c r="W546" s="22"/>
      <c r="X546" s="20"/>
      <c r="Y546" s="10" t="s">
        <v>2260</v>
      </c>
      <c r="Z546" s="18" t="s">
        <v>2403</v>
      </c>
      <c r="AA546" s="12" t="str">
        <f t="shared" si="1"/>
        <v>M2-MyM-2a-A-2</v>
      </c>
      <c r="AB546" s="20"/>
      <c r="AC546" s="10" t="s">
        <v>555</v>
      </c>
      <c r="AD546" s="20"/>
      <c r="AE546" s="10" t="s">
        <v>46</v>
      </c>
    </row>
    <row r="547" ht="75.0" customHeight="1">
      <c r="A547" s="6" t="s">
        <v>2371</v>
      </c>
      <c r="B547" s="6" t="s">
        <v>2372</v>
      </c>
      <c r="C547" s="20" t="s">
        <v>115</v>
      </c>
      <c r="D547" s="7" t="s">
        <v>33</v>
      </c>
      <c r="E547" s="6"/>
      <c r="F547" s="9" t="s">
        <v>2404</v>
      </c>
      <c r="G547" s="9" t="s">
        <v>2405</v>
      </c>
      <c r="H547" s="9"/>
      <c r="I547" s="6" t="s">
        <v>675</v>
      </c>
      <c r="J547" s="6" t="s">
        <v>76</v>
      </c>
      <c r="K547" s="9" t="s">
        <v>2406</v>
      </c>
      <c r="L547" s="9" t="s">
        <v>2397</v>
      </c>
      <c r="M547" s="33" t="s">
        <v>39</v>
      </c>
      <c r="N547" s="8" t="s">
        <v>2383</v>
      </c>
      <c r="O547" s="8" t="s">
        <v>2384</v>
      </c>
      <c r="P547" s="22"/>
      <c r="Q547" s="20"/>
      <c r="R547" s="22"/>
      <c r="S547" s="22"/>
      <c r="T547" s="22"/>
      <c r="U547" s="22"/>
      <c r="V547" s="22"/>
      <c r="W547" s="22"/>
      <c r="X547" s="20"/>
      <c r="Y547" s="10" t="s">
        <v>2260</v>
      </c>
      <c r="Z547" s="18" t="s">
        <v>2407</v>
      </c>
      <c r="AA547" s="12" t="str">
        <f t="shared" si="1"/>
        <v>M2-MyM-2a-A-3</v>
      </c>
      <c r="AB547" s="20"/>
      <c r="AC547" s="10" t="s">
        <v>555</v>
      </c>
      <c r="AD547" s="20"/>
      <c r="AE547" s="10" t="s">
        <v>46</v>
      </c>
    </row>
    <row r="548" ht="75.0" customHeight="1">
      <c r="A548" s="6" t="s">
        <v>2408</v>
      </c>
      <c r="B548" s="6" t="s">
        <v>2409</v>
      </c>
      <c r="C548" s="20" t="s">
        <v>32</v>
      </c>
      <c r="D548" s="7" t="s">
        <v>33</v>
      </c>
      <c r="E548" s="6"/>
      <c r="F548" s="9" t="s">
        <v>2410</v>
      </c>
      <c r="G548" s="8" t="s">
        <v>2411</v>
      </c>
      <c r="H548" s="9"/>
      <c r="I548" s="6" t="s">
        <v>95</v>
      </c>
      <c r="J548" s="6" t="s">
        <v>66</v>
      </c>
      <c r="K548" s="9" t="s">
        <v>2412</v>
      </c>
      <c r="L548" s="8" t="s">
        <v>2413</v>
      </c>
      <c r="M548" s="33" t="s">
        <v>39</v>
      </c>
      <c r="N548" s="9" t="s">
        <v>2414</v>
      </c>
      <c r="O548" s="9" t="s">
        <v>2414</v>
      </c>
      <c r="P548" s="22"/>
      <c r="Q548" s="20"/>
      <c r="R548" s="22"/>
      <c r="S548" s="22"/>
      <c r="T548" s="22"/>
      <c r="U548" s="22"/>
      <c r="V548" s="22"/>
      <c r="W548" s="22"/>
      <c r="X548" s="20"/>
      <c r="Y548" s="10" t="s">
        <v>2260</v>
      </c>
      <c r="Z548" s="14" t="s">
        <v>2415</v>
      </c>
      <c r="AA548" s="12" t="str">
        <f t="shared" si="1"/>
        <v>M2-MyM-3a-I-1</v>
      </c>
      <c r="AB548" s="10" t="s">
        <v>44</v>
      </c>
      <c r="AC548" s="20"/>
      <c r="AD548" s="10" t="s">
        <v>45</v>
      </c>
      <c r="AE548" s="10"/>
    </row>
    <row r="549" ht="75.0" customHeight="1">
      <c r="A549" s="6" t="s">
        <v>2408</v>
      </c>
      <c r="B549" s="6" t="s">
        <v>2409</v>
      </c>
      <c r="C549" s="20" t="s">
        <v>32</v>
      </c>
      <c r="D549" s="7" t="s">
        <v>33</v>
      </c>
      <c r="E549" s="6"/>
      <c r="F549" s="9" t="s">
        <v>2410</v>
      </c>
      <c r="G549" s="8" t="s">
        <v>2416</v>
      </c>
      <c r="H549" s="9"/>
      <c r="I549" s="6" t="s">
        <v>95</v>
      </c>
      <c r="J549" s="6" t="s">
        <v>66</v>
      </c>
      <c r="K549" s="9" t="s">
        <v>2412</v>
      </c>
      <c r="L549" s="8" t="s">
        <v>2417</v>
      </c>
      <c r="M549" s="33" t="s">
        <v>39</v>
      </c>
      <c r="N549" s="9" t="s">
        <v>2414</v>
      </c>
      <c r="O549" s="9" t="s">
        <v>2414</v>
      </c>
      <c r="P549" s="22"/>
      <c r="Q549" s="20"/>
      <c r="R549" s="22"/>
      <c r="S549" s="22"/>
      <c r="T549" s="22"/>
      <c r="U549" s="22"/>
      <c r="V549" s="22"/>
      <c r="W549" s="22"/>
      <c r="X549" s="20"/>
      <c r="Y549" s="10" t="s">
        <v>2260</v>
      </c>
      <c r="Z549" s="14" t="s">
        <v>2418</v>
      </c>
      <c r="AA549" s="12" t="str">
        <f t="shared" si="1"/>
        <v>M2-MyM-3a-I-2</v>
      </c>
      <c r="AB549" s="10" t="s">
        <v>44</v>
      </c>
      <c r="AC549" s="20"/>
      <c r="AD549" s="10" t="s">
        <v>45</v>
      </c>
      <c r="AE549" s="10"/>
    </row>
    <row r="550" ht="75.0" customHeight="1">
      <c r="A550" s="6" t="s">
        <v>2408</v>
      </c>
      <c r="B550" s="6" t="s">
        <v>2409</v>
      </c>
      <c r="C550" s="20" t="s">
        <v>52</v>
      </c>
      <c r="D550" s="7" t="s">
        <v>33</v>
      </c>
      <c r="E550" s="6"/>
      <c r="F550" s="9" t="s">
        <v>2419</v>
      </c>
      <c r="G550" s="8" t="s">
        <v>2420</v>
      </c>
      <c r="H550" s="9"/>
      <c r="I550" s="6" t="s">
        <v>95</v>
      </c>
      <c r="J550" s="6" t="s">
        <v>73</v>
      </c>
      <c r="K550" s="9"/>
      <c r="L550" s="8" t="s">
        <v>2421</v>
      </c>
      <c r="M550" s="33" t="s">
        <v>39</v>
      </c>
      <c r="N550" s="9" t="s">
        <v>2414</v>
      </c>
      <c r="O550" s="9" t="s">
        <v>2414</v>
      </c>
      <c r="P550" s="22"/>
      <c r="Q550" s="20"/>
      <c r="R550" s="22"/>
      <c r="S550" s="22"/>
      <c r="T550" s="22"/>
      <c r="U550" s="22"/>
      <c r="V550" s="22"/>
      <c r="W550" s="22"/>
      <c r="X550" s="20"/>
      <c r="Y550" s="10" t="s">
        <v>2260</v>
      </c>
      <c r="Z550" s="14" t="s">
        <v>2422</v>
      </c>
      <c r="AA550" s="12" t="str">
        <f t="shared" si="1"/>
        <v>M2-MyM-3a-E-1</v>
      </c>
      <c r="AB550" s="10" t="s">
        <v>44</v>
      </c>
      <c r="AC550" s="20"/>
      <c r="AD550" s="10" t="s">
        <v>45</v>
      </c>
      <c r="AE550" s="10"/>
    </row>
    <row r="551" ht="75.0" customHeight="1">
      <c r="A551" s="6" t="s">
        <v>2408</v>
      </c>
      <c r="B551" s="6" t="s">
        <v>2409</v>
      </c>
      <c r="C551" s="20" t="s">
        <v>52</v>
      </c>
      <c r="D551" s="7" t="s">
        <v>33</v>
      </c>
      <c r="E551" s="6"/>
      <c r="F551" s="9" t="s">
        <v>2419</v>
      </c>
      <c r="G551" s="8" t="s">
        <v>2423</v>
      </c>
      <c r="H551" s="9"/>
      <c r="I551" s="6" t="s">
        <v>95</v>
      </c>
      <c r="J551" s="6" t="s">
        <v>73</v>
      </c>
      <c r="K551" s="9"/>
      <c r="L551" s="8" t="s">
        <v>2424</v>
      </c>
      <c r="M551" s="33" t="s">
        <v>39</v>
      </c>
      <c r="N551" s="9" t="s">
        <v>2414</v>
      </c>
      <c r="O551" s="9" t="s">
        <v>2414</v>
      </c>
      <c r="P551" s="22"/>
      <c r="Q551" s="20"/>
      <c r="R551" s="22"/>
      <c r="S551" s="22"/>
      <c r="T551" s="22"/>
      <c r="U551" s="22"/>
      <c r="V551" s="22"/>
      <c r="W551" s="22"/>
      <c r="X551" s="20"/>
      <c r="Y551" s="10" t="s">
        <v>2260</v>
      </c>
      <c r="Z551" s="14" t="s">
        <v>2425</v>
      </c>
      <c r="AA551" s="12" t="str">
        <f t="shared" si="1"/>
        <v>M2-MyM-3a-E-2</v>
      </c>
      <c r="AB551" s="10" t="s">
        <v>44</v>
      </c>
      <c r="AC551" s="20"/>
      <c r="AD551" s="10" t="s">
        <v>45</v>
      </c>
      <c r="AE551" s="10"/>
    </row>
    <row r="552" ht="75.0" customHeight="1">
      <c r="A552" s="6" t="s">
        <v>2426</v>
      </c>
      <c r="B552" s="6" t="s">
        <v>2427</v>
      </c>
      <c r="C552" s="20" t="s">
        <v>32</v>
      </c>
      <c r="D552" s="7" t="s">
        <v>33</v>
      </c>
      <c r="E552" s="23"/>
      <c r="F552" s="8" t="s">
        <v>2428</v>
      </c>
      <c r="G552" s="23"/>
      <c r="H552" s="23"/>
      <c r="I552" s="20" t="s">
        <v>95</v>
      </c>
      <c r="J552" s="10" t="s">
        <v>2429</v>
      </c>
      <c r="K552" s="23" t="s">
        <v>2430</v>
      </c>
      <c r="L552" s="55" t="s">
        <v>2431</v>
      </c>
      <c r="M552" s="33" t="s">
        <v>39</v>
      </c>
      <c r="N552" s="23" t="s">
        <v>2432</v>
      </c>
      <c r="O552" s="23" t="s">
        <v>2432</v>
      </c>
      <c r="P552" s="22"/>
      <c r="Q552" s="20"/>
      <c r="R552" s="22"/>
      <c r="S552" s="22"/>
      <c r="T552" s="22"/>
      <c r="U552" s="22"/>
      <c r="V552" s="22"/>
      <c r="W552" s="22"/>
      <c r="X552" s="20"/>
      <c r="Y552" s="10" t="s">
        <v>2260</v>
      </c>
      <c r="Z552" s="14" t="s">
        <v>2433</v>
      </c>
      <c r="AA552" s="12" t="str">
        <f t="shared" si="1"/>
        <v>M2-MyM-3b-I-1</v>
      </c>
      <c r="AB552" s="10" t="s">
        <v>44</v>
      </c>
      <c r="AC552" s="20"/>
      <c r="AD552" s="10" t="s">
        <v>45</v>
      </c>
      <c r="AE552" s="10"/>
    </row>
    <row r="553" ht="75.0" customHeight="1">
      <c r="A553" s="6" t="s">
        <v>2426</v>
      </c>
      <c r="B553" s="6" t="s">
        <v>2427</v>
      </c>
      <c r="C553" s="20" t="s">
        <v>32</v>
      </c>
      <c r="D553" s="7" t="s">
        <v>33</v>
      </c>
      <c r="E553" s="23"/>
      <c r="F553" s="8" t="s">
        <v>2434</v>
      </c>
      <c r="G553" s="23"/>
      <c r="H553" s="23"/>
      <c r="I553" s="20" t="s">
        <v>95</v>
      </c>
      <c r="J553" s="10" t="s">
        <v>2429</v>
      </c>
      <c r="K553" s="23" t="s">
        <v>2435</v>
      </c>
      <c r="L553" s="55" t="s">
        <v>2436</v>
      </c>
      <c r="M553" s="33" t="s">
        <v>39</v>
      </c>
      <c r="N553" s="23" t="s">
        <v>2432</v>
      </c>
      <c r="O553" s="23" t="s">
        <v>2432</v>
      </c>
      <c r="P553" s="22"/>
      <c r="Q553" s="20"/>
      <c r="R553" s="22"/>
      <c r="S553" s="22"/>
      <c r="T553" s="22"/>
      <c r="U553" s="22"/>
      <c r="V553" s="22"/>
      <c r="W553" s="22"/>
      <c r="X553" s="20"/>
      <c r="Y553" s="10" t="s">
        <v>2260</v>
      </c>
      <c r="Z553" s="14" t="s">
        <v>2437</v>
      </c>
      <c r="AA553" s="12" t="str">
        <f t="shared" si="1"/>
        <v>M2-MyM-3b-I-2</v>
      </c>
      <c r="AB553" s="10" t="s">
        <v>44</v>
      </c>
      <c r="AC553" s="20"/>
      <c r="AD553" s="10" t="s">
        <v>45</v>
      </c>
      <c r="AE553" s="10"/>
    </row>
    <row r="554" ht="75.0" customHeight="1">
      <c r="A554" s="6" t="s">
        <v>2426</v>
      </c>
      <c r="B554" s="6" t="s">
        <v>2427</v>
      </c>
      <c r="C554" s="20" t="s">
        <v>32</v>
      </c>
      <c r="D554" s="7" t="s">
        <v>33</v>
      </c>
      <c r="E554" s="23"/>
      <c r="F554" s="8" t="s">
        <v>2438</v>
      </c>
      <c r="G554" s="23"/>
      <c r="H554" s="23"/>
      <c r="I554" s="20" t="s">
        <v>95</v>
      </c>
      <c r="J554" s="10" t="s">
        <v>2429</v>
      </c>
      <c r="K554" s="23" t="s">
        <v>2435</v>
      </c>
      <c r="L554" s="55" t="s">
        <v>2439</v>
      </c>
      <c r="M554" s="33" t="s">
        <v>39</v>
      </c>
      <c r="N554" s="23" t="s">
        <v>2432</v>
      </c>
      <c r="O554" s="23" t="s">
        <v>2432</v>
      </c>
      <c r="P554" s="22"/>
      <c r="Q554" s="20"/>
      <c r="R554" s="22"/>
      <c r="S554" s="22"/>
      <c r="T554" s="22"/>
      <c r="U554" s="22"/>
      <c r="V554" s="22"/>
      <c r="W554" s="22"/>
      <c r="X554" s="20"/>
      <c r="Y554" s="10" t="s">
        <v>2260</v>
      </c>
      <c r="Z554" s="14" t="s">
        <v>2440</v>
      </c>
      <c r="AA554" s="12" t="str">
        <f t="shared" si="1"/>
        <v>M2-MyM-3b-I-3</v>
      </c>
      <c r="AB554" s="10" t="s">
        <v>44</v>
      </c>
      <c r="AC554" s="20"/>
      <c r="AD554" s="10" t="s">
        <v>45</v>
      </c>
      <c r="AE554" s="10"/>
    </row>
    <row r="555" ht="75.0" customHeight="1">
      <c r="A555" s="6" t="s">
        <v>2426</v>
      </c>
      <c r="B555" s="6" t="s">
        <v>2427</v>
      </c>
      <c r="C555" s="20" t="s">
        <v>52</v>
      </c>
      <c r="D555" s="7" t="s">
        <v>33</v>
      </c>
      <c r="E555" s="6"/>
      <c r="F555" s="8" t="s">
        <v>2441</v>
      </c>
      <c r="G555" s="9"/>
      <c r="H555" s="9"/>
      <c r="I555" s="6" t="s">
        <v>95</v>
      </c>
      <c r="J555" s="10" t="s">
        <v>531</v>
      </c>
      <c r="K555" s="9" t="s">
        <v>2442</v>
      </c>
      <c r="L555" s="55" t="s">
        <v>2443</v>
      </c>
      <c r="M555" s="33" t="s">
        <v>39</v>
      </c>
      <c r="N555" s="9" t="s">
        <v>2444</v>
      </c>
      <c r="O555" s="9" t="s">
        <v>2444</v>
      </c>
      <c r="P555" s="22"/>
      <c r="Q555" s="20"/>
      <c r="R555" s="22"/>
      <c r="S555" s="22"/>
      <c r="T555" s="22"/>
      <c r="U555" s="22"/>
      <c r="V555" s="22"/>
      <c r="W555" s="22"/>
      <c r="X555" s="20"/>
      <c r="Y555" s="10" t="s">
        <v>2260</v>
      </c>
      <c r="Z555" s="14" t="s">
        <v>2445</v>
      </c>
      <c r="AA555" s="12" t="str">
        <f t="shared" si="1"/>
        <v>M2-MyM-3b-E-1</v>
      </c>
      <c r="AB555" s="10" t="s">
        <v>44</v>
      </c>
      <c r="AC555" s="20"/>
      <c r="AD555" s="10" t="s">
        <v>45</v>
      </c>
      <c r="AE555" s="10"/>
    </row>
    <row r="556" ht="75.0" customHeight="1">
      <c r="A556" s="6" t="s">
        <v>2426</v>
      </c>
      <c r="B556" s="6" t="s">
        <v>2427</v>
      </c>
      <c r="C556" s="20" t="s">
        <v>52</v>
      </c>
      <c r="D556" s="7" t="s">
        <v>33</v>
      </c>
      <c r="E556" s="6"/>
      <c r="F556" s="8" t="s">
        <v>2446</v>
      </c>
      <c r="G556" s="9"/>
      <c r="H556" s="9"/>
      <c r="I556" s="6" t="s">
        <v>95</v>
      </c>
      <c r="J556" s="10" t="s">
        <v>531</v>
      </c>
      <c r="K556" s="9" t="s">
        <v>2442</v>
      </c>
      <c r="L556" s="8" t="s">
        <v>2447</v>
      </c>
      <c r="M556" s="33" t="s">
        <v>39</v>
      </c>
      <c r="N556" s="9" t="s">
        <v>2448</v>
      </c>
      <c r="O556" s="9" t="s">
        <v>2448</v>
      </c>
      <c r="P556" s="22"/>
      <c r="Q556" s="20"/>
      <c r="R556" s="22"/>
      <c r="S556" s="22"/>
      <c r="T556" s="22"/>
      <c r="U556" s="22"/>
      <c r="V556" s="22"/>
      <c r="W556" s="22"/>
      <c r="X556" s="20"/>
      <c r="Y556" s="10" t="s">
        <v>2260</v>
      </c>
      <c r="Z556" s="14" t="s">
        <v>2449</v>
      </c>
      <c r="AA556" s="12" t="str">
        <f t="shared" si="1"/>
        <v>M2-MyM-3b-E-2</v>
      </c>
      <c r="AB556" s="10" t="s">
        <v>44</v>
      </c>
      <c r="AC556" s="20"/>
      <c r="AD556" s="10" t="s">
        <v>45</v>
      </c>
      <c r="AE556" s="10"/>
    </row>
    <row r="557" ht="75.0" customHeight="1">
      <c r="A557" s="6" t="s">
        <v>2450</v>
      </c>
      <c r="B557" s="6" t="s">
        <v>2451</v>
      </c>
      <c r="C557" s="20" t="s">
        <v>32</v>
      </c>
      <c r="D557" s="7" t="s">
        <v>33</v>
      </c>
      <c r="E557" s="6"/>
      <c r="F557" s="8" t="s">
        <v>2452</v>
      </c>
      <c r="G557" s="9"/>
      <c r="H557" s="9"/>
      <c r="I557" s="6" t="s">
        <v>675</v>
      </c>
      <c r="J557" s="10" t="s">
        <v>2453</v>
      </c>
      <c r="K557" s="8" t="s">
        <v>2454</v>
      </c>
      <c r="L557" s="8" t="s">
        <v>2455</v>
      </c>
      <c r="M557" s="33" t="s">
        <v>39</v>
      </c>
      <c r="N557" s="8" t="s">
        <v>2456</v>
      </c>
      <c r="O557" s="8" t="s">
        <v>2456</v>
      </c>
      <c r="P557" s="22"/>
      <c r="Q557" s="20"/>
      <c r="R557" s="22"/>
      <c r="S557" s="22"/>
      <c r="T557" s="22"/>
      <c r="U557" s="22"/>
      <c r="V557" s="22"/>
      <c r="W557" s="22"/>
      <c r="X557" s="20"/>
      <c r="Y557" s="10" t="s">
        <v>2260</v>
      </c>
      <c r="Z557" s="16" t="s">
        <v>2457</v>
      </c>
      <c r="AA557" s="12" t="str">
        <f t="shared" si="1"/>
        <v>M2-MyM-3c-I-1</v>
      </c>
      <c r="AB557" s="10" t="s">
        <v>44</v>
      </c>
      <c r="AC557" s="10" t="s">
        <v>555</v>
      </c>
      <c r="AD557" s="10" t="s">
        <v>45</v>
      </c>
      <c r="AE557" s="10"/>
    </row>
    <row r="558" ht="75.0" customHeight="1">
      <c r="A558" s="6" t="s">
        <v>2450</v>
      </c>
      <c r="B558" s="6" t="s">
        <v>2451</v>
      </c>
      <c r="C558" s="20" t="s">
        <v>52</v>
      </c>
      <c r="D558" s="7" t="s">
        <v>33</v>
      </c>
      <c r="E558" s="6"/>
      <c r="F558" s="8" t="s">
        <v>2458</v>
      </c>
      <c r="G558" s="9" t="s">
        <v>2459</v>
      </c>
      <c r="H558" s="9"/>
      <c r="I558" s="6" t="s">
        <v>675</v>
      </c>
      <c r="J558" s="6" t="s">
        <v>76</v>
      </c>
      <c r="K558" s="8" t="s">
        <v>2460</v>
      </c>
      <c r="L558" s="8" t="s">
        <v>2461</v>
      </c>
      <c r="M558" s="33" t="s">
        <v>39</v>
      </c>
      <c r="N558" s="8" t="s">
        <v>2456</v>
      </c>
      <c r="O558" s="8" t="s">
        <v>2456</v>
      </c>
      <c r="P558" s="22"/>
      <c r="Q558" s="20"/>
      <c r="R558" s="22"/>
      <c r="S558" s="22"/>
      <c r="T558" s="22"/>
      <c r="U558" s="22"/>
      <c r="V558" s="22"/>
      <c r="W558" s="22"/>
      <c r="X558" s="20"/>
      <c r="Y558" s="10" t="s">
        <v>2260</v>
      </c>
      <c r="Z558" s="16" t="s">
        <v>2462</v>
      </c>
      <c r="AA558" s="12" t="str">
        <f t="shared" si="1"/>
        <v>M2-MyM-3c-E-1</v>
      </c>
      <c r="AB558" s="10" t="s">
        <v>44</v>
      </c>
      <c r="AC558" s="10" t="s">
        <v>555</v>
      </c>
      <c r="AD558" s="10" t="s">
        <v>45</v>
      </c>
      <c r="AE558" s="10"/>
    </row>
    <row r="559" ht="75.0" customHeight="1">
      <c r="A559" s="6" t="s">
        <v>2450</v>
      </c>
      <c r="B559" s="6" t="s">
        <v>2451</v>
      </c>
      <c r="C559" s="20" t="s">
        <v>115</v>
      </c>
      <c r="D559" s="7" t="s">
        <v>33</v>
      </c>
      <c r="E559" s="6"/>
      <c r="F559" s="8" t="s">
        <v>2463</v>
      </c>
      <c r="G559" s="9" t="s">
        <v>2464</v>
      </c>
      <c r="H559" s="9"/>
      <c r="I559" s="6" t="s">
        <v>675</v>
      </c>
      <c r="J559" s="6" t="s">
        <v>76</v>
      </c>
      <c r="K559" s="9" t="s">
        <v>2465</v>
      </c>
      <c r="L559" s="9" t="s">
        <v>2466</v>
      </c>
      <c r="M559" s="33" t="s">
        <v>39</v>
      </c>
      <c r="N559" s="8" t="s">
        <v>2456</v>
      </c>
      <c r="O559" s="8" t="s">
        <v>2456</v>
      </c>
      <c r="P559" s="22"/>
      <c r="Q559" s="20"/>
      <c r="R559" s="22"/>
      <c r="S559" s="22"/>
      <c r="T559" s="22"/>
      <c r="U559" s="22"/>
      <c r="V559" s="22"/>
      <c r="W559" s="22"/>
      <c r="X559" s="20"/>
      <c r="Y559" s="10" t="s">
        <v>2260</v>
      </c>
      <c r="Z559" s="16" t="s">
        <v>2467</v>
      </c>
      <c r="AA559" s="12" t="str">
        <f t="shared" si="1"/>
        <v>M2-MyM-3c-A-1</v>
      </c>
      <c r="AB559" s="10" t="s">
        <v>44</v>
      </c>
      <c r="AC559" s="10" t="s">
        <v>555</v>
      </c>
      <c r="AD559" s="10" t="s">
        <v>45</v>
      </c>
      <c r="AE559" s="10"/>
    </row>
    <row r="560" ht="75.0" customHeight="1">
      <c r="A560" s="6" t="s">
        <v>2450</v>
      </c>
      <c r="B560" s="6" t="s">
        <v>2451</v>
      </c>
      <c r="C560" s="20" t="s">
        <v>115</v>
      </c>
      <c r="D560" s="7" t="s">
        <v>33</v>
      </c>
      <c r="E560" s="6"/>
      <c r="F560" s="8" t="s">
        <v>2468</v>
      </c>
      <c r="G560" s="8" t="s">
        <v>2469</v>
      </c>
      <c r="H560" s="9"/>
      <c r="I560" s="6" t="s">
        <v>675</v>
      </c>
      <c r="J560" s="6" t="s">
        <v>76</v>
      </c>
      <c r="K560" s="8" t="s">
        <v>2470</v>
      </c>
      <c r="L560" s="9" t="s">
        <v>2471</v>
      </c>
      <c r="M560" s="33" t="s">
        <v>39</v>
      </c>
      <c r="N560" s="8" t="s">
        <v>2456</v>
      </c>
      <c r="O560" s="8" t="s">
        <v>2456</v>
      </c>
      <c r="P560" s="22"/>
      <c r="Q560" s="20"/>
      <c r="R560" s="22"/>
      <c r="S560" s="22"/>
      <c r="T560" s="22"/>
      <c r="U560" s="22"/>
      <c r="V560" s="22"/>
      <c r="W560" s="22"/>
      <c r="X560" s="20"/>
      <c r="Y560" s="10" t="s">
        <v>2260</v>
      </c>
      <c r="Z560" s="16" t="s">
        <v>2472</v>
      </c>
      <c r="AA560" s="12" t="str">
        <f t="shared" si="1"/>
        <v>M2-MyM-3c-A-2</v>
      </c>
      <c r="AB560" s="10" t="s">
        <v>44</v>
      </c>
      <c r="AC560" s="10" t="s">
        <v>555</v>
      </c>
      <c r="AD560" s="10" t="s">
        <v>45</v>
      </c>
      <c r="AE560" s="10"/>
    </row>
    <row r="561" ht="75.0" customHeight="1">
      <c r="A561" s="6" t="s">
        <v>2450</v>
      </c>
      <c r="B561" s="6" t="s">
        <v>2451</v>
      </c>
      <c r="C561" s="20" t="s">
        <v>115</v>
      </c>
      <c r="D561" s="7" t="s">
        <v>33</v>
      </c>
      <c r="E561" s="6"/>
      <c r="F561" s="8" t="s">
        <v>2473</v>
      </c>
      <c r="G561" s="9" t="s">
        <v>2474</v>
      </c>
      <c r="H561" s="9"/>
      <c r="I561" s="6" t="s">
        <v>675</v>
      </c>
      <c r="J561" s="6" t="s">
        <v>76</v>
      </c>
      <c r="K561" s="8" t="s">
        <v>2475</v>
      </c>
      <c r="L561" s="9" t="s">
        <v>2466</v>
      </c>
      <c r="M561" s="33" t="s">
        <v>39</v>
      </c>
      <c r="N561" s="8" t="s">
        <v>2456</v>
      </c>
      <c r="O561" s="8" t="s">
        <v>2456</v>
      </c>
      <c r="P561" s="22"/>
      <c r="Q561" s="20"/>
      <c r="R561" s="22"/>
      <c r="S561" s="22"/>
      <c r="T561" s="22"/>
      <c r="U561" s="22"/>
      <c r="V561" s="22"/>
      <c r="W561" s="22"/>
      <c r="X561" s="20"/>
      <c r="Y561" s="10" t="s">
        <v>2260</v>
      </c>
      <c r="Z561" s="16" t="s">
        <v>2476</v>
      </c>
      <c r="AA561" s="12" t="str">
        <f t="shared" si="1"/>
        <v>M2-MyM-3c-A-3</v>
      </c>
      <c r="AB561" s="10" t="s">
        <v>44</v>
      </c>
      <c r="AC561" s="10" t="s">
        <v>555</v>
      </c>
      <c r="AD561" s="10" t="s">
        <v>45</v>
      </c>
      <c r="AE561" s="10"/>
    </row>
    <row r="562" ht="75.0" customHeight="1">
      <c r="A562" s="6" t="s">
        <v>2477</v>
      </c>
      <c r="B562" s="6" t="s">
        <v>2478</v>
      </c>
      <c r="C562" s="20" t="s">
        <v>32</v>
      </c>
      <c r="D562" s="7" t="s">
        <v>33</v>
      </c>
      <c r="E562" s="10"/>
      <c r="F562" s="8" t="s">
        <v>2479</v>
      </c>
      <c r="G562" s="9"/>
      <c r="H562" s="9"/>
      <c r="I562" s="6" t="s">
        <v>95</v>
      </c>
      <c r="J562" s="10" t="s">
        <v>2480</v>
      </c>
      <c r="K562" s="8" t="s">
        <v>2481</v>
      </c>
      <c r="L562" s="8"/>
      <c r="M562" s="33" t="s">
        <v>39</v>
      </c>
      <c r="N562" s="8" t="s">
        <v>2482</v>
      </c>
      <c r="O562" s="8" t="s">
        <v>2482</v>
      </c>
      <c r="P562" s="22"/>
      <c r="Q562" s="20"/>
      <c r="R562" s="22"/>
      <c r="S562" s="22"/>
      <c r="T562" s="22"/>
      <c r="U562" s="22"/>
      <c r="V562" s="22"/>
      <c r="W562" s="22"/>
      <c r="X562" s="20"/>
      <c r="Y562" s="10" t="s">
        <v>2260</v>
      </c>
      <c r="Z562" s="56" t="s">
        <v>2483</v>
      </c>
      <c r="AA562" s="12" t="str">
        <f t="shared" si="1"/>
        <v>M2-MyM-3d-I-1</v>
      </c>
      <c r="AB562" s="10" t="s">
        <v>44</v>
      </c>
      <c r="AC562" s="10" t="s">
        <v>555</v>
      </c>
      <c r="AD562" s="10" t="s">
        <v>45</v>
      </c>
      <c r="AE562" s="10"/>
    </row>
    <row r="563" ht="75.0" customHeight="1">
      <c r="A563" s="6" t="s">
        <v>2477</v>
      </c>
      <c r="B563" s="6" t="s">
        <v>2478</v>
      </c>
      <c r="C563" s="20" t="s">
        <v>32</v>
      </c>
      <c r="D563" s="7" t="s">
        <v>33</v>
      </c>
      <c r="E563" s="6"/>
      <c r="F563" s="8" t="s">
        <v>2484</v>
      </c>
      <c r="G563" s="9"/>
      <c r="H563" s="9"/>
      <c r="I563" s="6" t="s">
        <v>95</v>
      </c>
      <c r="J563" s="10" t="s">
        <v>2480</v>
      </c>
      <c r="K563" s="8" t="s">
        <v>2481</v>
      </c>
      <c r="L563" s="8"/>
      <c r="M563" s="33" t="s">
        <v>39</v>
      </c>
      <c r="N563" s="8" t="s">
        <v>2482</v>
      </c>
      <c r="O563" s="8" t="s">
        <v>2482</v>
      </c>
      <c r="P563" s="22"/>
      <c r="Q563" s="20"/>
      <c r="R563" s="22"/>
      <c r="S563" s="22"/>
      <c r="T563" s="22"/>
      <c r="U563" s="22"/>
      <c r="V563" s="22"/>
      <c r="W563" s="22"/>
      <c r="X563" s="20"/>
      <c r="Y563" s="10" t="s">
        <v>2260</v>
      </c>
      <c r="Z563" s="56" t="s">
        <v>2485</v>
      </c>
      <c r="AA563" s="12" t="str">
        <f t="shared" si="1"/>
        <v>M2-MyM-3d-I-2</v>
      </c>
      <c r="AB563" s="10" t="s">
        <v>44</v>
      </c>
      <c r="AC563" s="10" t="s">
        <v>555</v>
      </c>
      <c r="AD563" s="10" t="s">
        <v>45</v>
      </c>
      <c r="AE563" s="10"/>
    </row>
    <row r="564" ht="75.0" customHeight="1">
      <c r="A564" s="6" t="s">
        <v>2477</v>
      </c>
      <c r="B564" s="6" t="s">
        <v>2478</v>
      </c>
      <c r="C564" s="20" t="s">
        <v>32</v>
      </c>
      <c r="D564" s="7" t="s">
        <v>33</v>
      </c>
      <c r="E564" s="6"/>
      <c r="F564" s="8" t="s">
        <v>2486</v>
      </c>
      <c r="G564" s="9"/>
      <c r="H564" s="9"/>
      <c r="I564" s="6" t="s">
        <v>95</v>
      </c>
      <c r="J564" s="10" t="s">
        <v>2480</v>
      </c>
      <c r="K564" s="8" t="s">
        <v>2481</v>
      </c>
      <c r="L564" s="8"/>
      <c r="M564" s="33" t="s">
        <v>39</v>
      </c>
      <c r="N564" s="8" t="s">
        <v>2482</v>
      </c>
      <c r="O564" s="8" t="s">
        <v>2482</v>
      </c>
      <c r="P564" s="22"/>
      <c r="Q564" s="20"/>
      <c r="R564" s="22"/>
      <c r="S564" s="22"/>
      <c r="T564" s="22"/>
      <c r="U564" s="22"/>
      <c r="V564" s="22"/>
      <c r="W564" s="22"/>
      <c r="X564" s="20"/>
      <c r="Y564" s="10" t="s">
        <v>2260</v>
      </c>
      <c r="Z564" s="57" t="s">
        <v>2487</v>
      </c>
      <c r="AA564" s="12" t="str">
        <f t="shared" si="1"/>
        <v>M2-MyM-3d-I-3</v>
      </c>
      <c r="AB564" s="10" t="s">
        <v>44</v>
      </c>
      <c r="AC564" s="10" t="s">
        <v>555</v>
      </c>
      <c r="AD564" s="10" t="s">
        <v>45</v>
      </c>
      <c r="AE564" s="10"/>
    </row>
    <row r="565" ht="75.0" customHeight="1">
      <c r="A565" s="6" t="s">
        <v>2477</v>
      </c>
      <c r="B565" s="6" t="s">
        <v>2478</v>
      </c>
      <c r="C565" s="20" t="s">
        <v>52</v>
      </c>
      <c r="D565" s="7" t="s">
        <v>33</v>
      </c>
      <c r="E565" s="6"/>
      <c r="F565" s="8" t="s">
        <v>2488</v>
      </c>
      <c r="G565" s="9"/>
      <c r="H565" s="9"/>
      <c r="I565" s="6" t="s">
        <v>95</v>
      </c>
      <c r="J565" s="10" t="s">
        <v>531</v>
      </c>
      <c r="K565" s="8" t="s">
        <v>2489</v>
      </c>
      <c r="L565" s="8" t="s">
        <v>2490</v>
      </c>
      <c r="M565" s="33" t="s">
        <v>39</v>
      </c>
      <c r="N565" s="8" t="s">
        <v>2491</v>
      </c>
      <c r="O565" s="8" t="s">
        <v>2491</v>
      </c>
      <c r="P565" s="22"/>
      <c r="Q565" s="20"/>
      <c r="R565" s="22"/>
      <c r="S565" s="22"/>
      <c r="T565" s="22"/>
      <c r="U565" s="22"/>
      <c r="V565" s="22"/>
      <c r="W565" s="22"/>
      <c r="X565" s="20"/>
      <c r="Y565" s="10" t="s">
        <v>2260</v>
      </c>
      <c r="Z565" s="58" t="s">
        <v>2492</v>
      </c>
      <c r="AA565" s="12" t="str">
        <f t="shared" si="1"/>
        <v>M2-MyM-3d-E-1</v>
      </c>
      <c r="AB565" s="10" t="s">
        <v>44</v>
      </c>
      <c r="AC565" s="10" t="s">
        <v>555</v>
      </c>
      <c r="AD565" s="10" t="s">
        <v>45</v>
      </c>
      <c r="AE565" s="10"/>
    </row>
    <row r="566" ht="75.0" customHeight="1">
      <c r="A566" s="6" t="s">
        <v>2477</v>
      </c>
      <c r="B566" s="6" t="s">
        <v>2478</v>
      </c>
      <c r="C566" s="20" t="s">
        <v>52</v>
      </c>
      <c r="D566" s="7" t="s">
        <v>33</v>
      </c>
      <c r="E566" s="6"/>
      <c r="F566" s="8" t="s">
        <v>2493</v>
      </c>
      <c r="G566" s="9"/>
      <c r="H566" s="9"/>
      <c r="I566" s="6" t="s">
        <v>95</v>
      </c>
      <c r="J566" s="10" t="s">
        <v>531</v>
      </c>
      <c r="K566" s="8" t="s">
        <v>2494</v>
      </c>
      <c r="L566" s="8" t="s">
        <v>2490</v>
      </c>
      <c r="M566" s="33" t="s">
        <v>39</v>
      </c>
      <c r="N566" s="8" t="s">
        <v>2495</v>
      </c>
      <c r="O566" s="8" t="s">
        <v>2495</v>
      </c>
      <c r="P566" s="22"/>
      <c r="Q566" s="20"/>
      <c r="R566" s="22"/>
      <c r="S566" s="22"/>
      <c r="T566" s="22"/>
      <c r="U566" s="22"/>
      <c r="V566" s="22"/>
      <c r="W566" s="22"/>
      <c r="X566" s="20"/>
      <c r="Y566" s="10" t="s">
        <v>2260</v>
      </c>
      <c r="Z566" s="58" t="s">
        <v>2496</v>
      </c>
      <c r="AA566" s="12" t="str">
        <f t="shared" si="1"/>
        <v>M2-MyM-3d-E-2</v>
      </c>
      <c r="AB566" s="10" t="s">
        <v>44</v>
      </c>
      <c r="AC566" s="10" t="s">
        <v>555</v>
      </c>
      <c r="AD566" s="10" t="s">
        <v>45</v>
      </c>
      <c r="AE566" s="10"/>
    </row>
    <row r="567" ht="75.0" customHeight="1">
      <c r="A567" s="6" t="s">
        <v>2497</v>
      </c>
      <c r="B567" s="6" t="s">
        <v>2498</v>
      </c>
      <c r="C567" s="20" t="s">
        <v>32</v>
      </c>
      <c r="D567" s="7" t="s">
        <v>33</v>
      </c>
      <c r="E567" s="6"/>
      <c r="F567" s="8" t="s">
        <v>1175</v>
      </c>
      <c r="G567" s="8" t="s">
        <v>2499</v>
      </c>
      <c r="H567" s="9"/>
      <c r="I567" s="6" t="s">
        <v>675</v>
      </c>
      <c r="J567" s="6" t="s">
        <v>73</v>
      </c>
      <c r="K567" s="8" t="s">
        <v>2500</v>
      </c>
      <c r="L567" s="30" t="s">
        <v>2501</v>
      </c>
      <c r="M567" s="20" t="s">
        <v>39</v>
      </c>
      <c r="N567" s="8" t="s">
        <v>2502</v>
      </c>
      <c r="O567" s="8" t="s">
        <v>2503</v>
      </c>
      <c r="P567" s="22"/>
      <c r="Q567" s="20"/>
      <c r="R567" s="22"/>
      <c r="S567" s="22"/>
      <c r="T567" s="22"/>
      <c r="U567" s="22"/>
      <c r="V567" s="22"/>
      <c r="W567" s="22"/>
      <c r="X567" s="20"/>
      <c r="Y567" s="10" t="s">
        <v>2260</v>
      </c>
      <c r="Z567" s="18" t="s">
        <v>2504</v>
      </c>
      <c r="AA567" s="12" t="str">
        <f t="shared" si="1"/>
        <v>M2-MyM-11a-I-1</v>
      </c>
      <c r="AB567" s="20"/>
      <c r="AC567" s="20"/>
      <c r="AD567" s="20"/>
      <c r="AE567" s="20"/>
    </row>
    <row r="568" ht="75.0" customHeight="1">
      <c r="A568" s="6" t="s">
        <v>2497</v>
      </c>
      <c r="B568" s="6" t="s">
        <v>2498</v>
      </c>
      <c r="C568" s="20" t="s">
        <v>32</v>
      </c>
      <c r="D568" s="7" t="s">
        <v>33</v>
      </c>
      <c r="E568" s="6"/>
      <c r="F568" s="8" t="s">
        <v>2505</v>
      </c>
      <c r="G568" s="9"/>
      <c r="H568" s="9"/>
      <c r="I568" s="9"/>
      <c r="J568" s="10" t="s">
        <v>2380</v>
      </c>
      <c r="K568" s="8" t="s">
        <v>2506</v>
      </c>
      <c r="L568" s="30" t="s">
        <v>2507</v>
      </c>
      <c r="M568" s="23" t="s">
        <v>39</v>
      </c>
      <c r="N568" s="8" t="s">
        <v>2508</v>
      </c>
      <c r="O568" s="8" t="s">
        <v>2509</v>
      </c>
      <c r="P568" s="22"/>
      <c r="Q568" s="20"/>
      <c r="R568" s="22"/>
      <c r="S568" s="22"/>
      <c r="T568" s="22"/>
      <c r="U568" s="22"/>
      <c r="V568" s="22"/>
      <c r="W568" s="22"/>
      <c r="X568" s="20"/>
      <c r="Y568" s="10" t="s">
        <v>2260</v>
      </c>
      <c r="Z568" s="18" t="s">
        <v>2510</v>
      </c>
      <c r="AA568" s="12" t="str">
        <f t="shared" si="1"/>
        <v>M2-MyM-11a-I-2</v>
      </c>
      <c r="AB568" s="20"/>
      <c r="AC568" s="20"/>
      <c r="AD568" s="20"/>
      <c r="AE568" s="20"/>
    </row>
    <row r="569" ht="75.0" customHeight="1">
      <c r="A569" s="6" t="s">
        <v>2497</v>
      </c>
      <c r="B569" s="6" t="s">
        <v>2498</v>
      </c>
      <c r="C569" s="20" t="s">
        <v>52</v>
      </c>
      <c r="D569" s="7" t="s">
        <v>33</v>
      </c>
      <c r="E569" s="6"/>
      <c r="F569" s="8" t="s">
        <v>940</v>
      </c>
      <c r="G569" s="9" t="s">
        <v>2387</v>
      </c>
      <c r="H569" s="9"/>
      <c r="I569" s="6" t="s">
        <v>675</v>
      </c>
      <c r="J569" s="6" t="s">
        <v>76</v>
      </c>
      <c r="K569" s="9" t="s">
        <v>2511</v>
      </c>
      <c r="L569" s="28" t="s">
        <v>816</v>
      </c>
      <c r="M569" s="20" t="s">
        <v>39</v>
      </c>
      <c r="N569" s="8" t="s">
        <v>2512</v>
      </c>
      <c r="O569" s="8" t="s">
        <v>2513</v>
      </c>
      <c r="P569" s="22"/>
      <c r="Q569" s="20"/>
      <c r="R569" s="22"/>
      <c r="S569" s="22"/>
      <c r="T569" s="22"/>
      <c r="U569" s="22"/>
      <c r="V569" s="22"/>
      <c r="W569" s="22"/>
      <c r="X569" s="20"/>
      <c r="Y569" s="10" t="s">
        <v>2260</v>
      </c>
      <c r="Z569" s="18" t="s">
        <v>2514</v>
      </c>
      <c r="AA569" s="12" t="str">
        <f t="shared" si="1"/>
        <v>M2-MyM-11a-E-1</v>
      </c>
      <c r="AB569" s="20"/>
      <c r="AC569" s="20"/>
      <c r="AD569" s="20"/>
      <c r="AE569" s="20"/>
    </row>
    <row r="570" ht="75.0" customHeight="1">
      <c r="A570" s="6" t="s">
        <v>2497</v>
      </c>
      <c r="B570" s="6" t="s">
        <v>2498</v>
      </c>
      <c r="C570" s="20" t="s">
        <v>52</v>
      </c>
      <c r="D570" s="7" t="s">
        <v>33</v>
      </c>
      <c r="E570" s="6"/>
      <c r="F570" s="8" t="s">
        <v>1248</v>
      </c>
      <c r="G570" s="9" t="s">
        <v>2392</v>
      </c>
      <c r="H570" s="9"/>
      <c r="I570" s="6" t="s">
        <v>675</v>
      </c>
      <c r="J570" s="6" t="s">
        <v>76</v>
      </c>
      <c r="K570" s="9" t="s">
        <v>2511</v>
      </c>
      <c r="L570" s="28" t="s">
        <v>1457</v>
      </c>
      <c r="M570" s="20" t="s">
        <v>39</v>
      </c>
      <c r="N570" s="8" t="s">
        <v>2502</v>
      </c>
      <c r="O570" s="8" t="s">
        <v>2503</v>
      </c>
      <c r="P570" s="22"/>
      <c r="Q570" s="20"/>
      <c r="R570" s="22"/>
      <c r="S570" s="22"/>
      <c r="T570" s="22"/>
      <c r="U570" s="22"/>
      <c r="V570" s="22"/>
      <c r="W570" s="22"/>
      <c r="X570" s="20"/>
      <c r="Y570" s="10" t="s">
        <v>2260</v>
      </c>
      <c r="Z570" s="18" t="s">
        <v>2515</v>
      </c>
      <c r="AA570" s="12" t="str">
        <f t="shared" si="1"/>
        <v>M2-MyM-11a-E-2</v>
      </c>
      <c r="AB570" s="20"/>
      <c r="AC570" s="20"/>
      <c r="AD570" s="20"/>
      <c r="AE570" s="20"/>
    </row>
    <row r="571" ht="75.0" customHeight="1">
      <c r="A571" s="6" t="s">
        <v>2497</v>
      </c>
      <c r="B571" s="6" t="s">
        <v>2498</v>
      </c>
      <c r="C571" s="20" t="s">
        <v>115</v>
      </c>
      <c r="D571" s="7" t="s">
        <v>33</v>
      </c>
      <c r="E571" s="6"/>
      <c r="F571" s="8" t="s">
        <v>2516</v>
      </c>
      <c r="G571" s="9" t="s">
        <v>2517</v>
      </c>
      <c r="H571" s="9"/>
      <c r="I571" s="6" t="s">
        <v>675</v>
      </c>
      <c r="J571" s="6" t="s">
        <v>76</v>
      </c>
      <c r="K571" s="9" t="s">
        <v>2518</v>
      </c>
      <c r="L571" s="28" t="s">
        <v>1457</v>
      </c>
      <c r="M571" s="20" t="s">
        <v>39</v>
      </c>
      <c r="N571" s="8" t="s">
        <v>2519</v>
      </c>
      <c r="O571" s="8" t="s">
        <v>2520</v>
      </c>
      <c r="P571" s="22"/>
      <c r="Q571" s="20"/>
      <c r="R571" s="22"/>
      <c r="S571" s="22"/>
      <c r="T571" s="22"/>
      <c r="U571" s="22"/>
      <c r="V571" s="22"/>
      <c r="W571" s="22"/>
      <c r="X571" s="20"/>
      <c r="Y571" s="10" t="s">
        <v>2260</v>
      </c>
      <c r="Z571" s="18" t="s">
        <v>2521</v>
      </c>
      <c r="AA571" s="12" t="str">
        <f t="shared" si="1"/>
        <v>M2-MyM-11a-A-1</v>
      </c>
      <c r="AB571" s="20"/>
      <c r="AC571" s="20"/>
      <c r="AD571" s="20"/>
      <c r="AE571" s="20"/>
    </row>
    <row r="572" ht="75.0" customHeight="1">
      <c r="A572" s="6" t="s">
        <v>2497</v>
      </c>
      <c r="B572" s="6" t="s">
        <v>2498</v>
      </c>
      <c r="C572" s="20" t="s">
        <v>115</v>
      </c>
      <c r="D572" s="7" t="s">
        <v>33</v>
      </c>
      <c r="E572" s="6"/>
      <c r="F572" s="8" t="s">
        <v>2522</v>
      </c>
      <c r="G572" s="8" t="s">
        <v>2523</v>
      </c>
      <c r="H572" s="23"/>
      <c r="I572" s="20" t="s">
        <v>675</v>
      </c>
      <c r="J572" s="20" t="s">
        <v>76</v>
      </c>
      <c r="K572" s="23" t="s">
        <v>2524</v>
      </c>
      <c r="L572" s="35" t="s">
        <v>1457</v>
      </c>
      <c r="M572" s="20" t="s">
        <v>39</v>
      </c>
      <c r="N572" s="8" t="s">
        <v>2525</v>
      </c>
      <c r="O572" s="8" t="s">
        <v>2526</v>
      </c>
      <c r="P572" s="22"/>
      <c r="Q572" s="20"/>
      <c r="R572" s="22"/>
      <c r="S572" s="22"/>
      <c r="T572" s="22"/>
      <c r="U572" s="22"/>
      <c r="V572" s="22"/>
      <c r="W572" s="22"/>
      <c r="X572" s="20"/>
      <c r="Y572" s="10" t="s">
        <v>2260</v>
      </c>
      <c r="Z572" s="18" t="s">
        <v>2527</v>
      </c>
      <c r="AA572" s="12" t="str">
        <f t="shared" si="1"/>
        <v>M2-MyM-11a-A-2</v>
      </c>
      <c r="AB572" s="20"/>
      <c r="AC572" s="20"/>
      <c r="AD572" s="20"/>
      <c r="AE572" s="20"/>
    </row>
    <row r="573" ht="75.0" customHeight="1">
      <c r="A573" s="6" t="s">
        <v>2497</v>
      </c>
      <c r="B573" s="6" t="s">
        <v>2498</v>
      </c>
      <c r="C573" s="20" t="s">
        <v>115</v>
      </c>
      <c r="D573" s="7" t="s">
        <v>33</v>
      </c>
      <c r="E573" s="6"/>
      <c r="F573" s="8" t="s">
        <v>2528</v>
      </c>
      <c r="G573" s="23" t="s">
        <v>2529</v>
      </c>
      <c r="H573" s="23"/>
      <c r="I573" s="20" t="s">
        <v>675</v>
      </c>
      <c r="J573" s="20" t="s">
        <v>76</v>
      </c>
      <c r="K573" s="23" t="s">
        <v>2530</v>
      </c>
      <c r="L573" s="35" t="s">
        <v>816</v>
      </c>
      <c r="M573" s="20" t="s">
        <v>39</v>
      </c>
      <c r="N573" s="8" t="s">
        <v>2531</v>
      </c>
      <c r="O573" s="8" t="s">
        <v>2532</v>
      </c>
      <c r="P573" s="22"/>
      <c r="Q573" s="20"/>
      <c r="R573" s="22"/>
      <c r="S573" s="22"/>
      <c r="T573" s="22"/>
      <c r="U573" s="22"/>
      <c r="V573" s="22"/>
      <c r="W573" s="22"/>
      <c r="X573" s="20"/>
      <c r="Y573" s="10" t="s">
        <v>2260</v>
      </c>
      <c r="Z573" s="18" t="s">
        <v>2533</v>
      </c>
      <c r="AA573" s="12" t="str">
        <f t="shared" si="1"/>
        <v>M2-MyM-11a-A-3</v>
      </c>
      <c r="AB573" s="20"/>
      <c r="AC573" s="20"/>
      <c r="AD573" s="20"/>
      <c r="AE573" s="20"/>
    </row>
    <row r="574" ht="75.0" customHeight="1">
      <c r="A574" s="6" t="s">
        <v>2534</v>
      </c>
      <c r="B574" s="6" t="s">
        <v>2535</v>
      </c>
      <c r="C574" s="20" t="s">
        <v>32</v>
      </c>
      <c r="D574" s="7" t="s">
        <v>33</v>
      </c>
      <c r="E574" s="6"/>
      <c r="F574" s="8" t="s">
        <v>2536</v>
      </c>
      <c r="G574" s="9"/>
      <c r="H574" s="9"/>
      <c r="I574" s="10" t="s">
        <v>95</v>
      </c>
      <c r="J574" s="10" t="s">
        <v>957</v>
      </c>
      <c r="K574" s="8" t="s">
        <v>2537</v>
      </c>
      <c r="L574" s="55" t="s">
        <v>2538</v>
      </c>
      <c r="M574" s="33" t="s">
        <v>39</v>
      </c>
      <c r="N574" s="30" t="s">
        <v>2539</v>
      </c>
      <c r="O574" s="30" t="s">
        <v>2539</v>
      </c>
      <c r="P574" s="22"/>
      <c r="Q574" s="20"/>
      <c r="R574" s="22"/>
      <c r="S574" s="22"/>
      <c r="T574" s="22"/>
      <c r="U574" s="22"/>
      <c r="V574" s="22"/>
      <c r="W574" s="22"/>
      <c r="X574" s="20"/>
      <c r="Y574" s="10" t="s">
        <v>2260</v>
      </c>
      <c r="Z574" s="14" t="s">
        <v>2540</v>
      </c>
      <c r="AA574" s="12" t="str">
        <f t="shared" si="1"/>
        <v>M2-MyM-4a-I-1</v>
      </c>
      <c r="AB574" s="10" t="s">
        <v>44</v>
      </c>
      <c r="AC574" s="10" t="s">
        <v>555</v>
      </c>
      <c r="AD574" s="10" t="s">
        <v>45</v>
      </c>
      <c r="AE574" s="10"/>
    </row>
    <row r="575" ht="75.0" customHeight="1">
      <c r="A575" s="6" t="s">
        <v>2534</v>
      </c>
      <c r="B575" s="6" t="s">
        <v>2535</v>
      </c>
      <c r="C575" s="20" t="s">
        <v>52</v>
      </c>
      <c r="D575" s="7" t="s">
        <v>33</v>
      </c>
      <c r="E575" s="6"/>
      <c r="F575" s="8" t="s">
        <v>2541</v>
      </c>
      <c r="G575" s="8" t="s">
        <v>2542</v>
      </c>
      <c r="H575" s="19"/>
      <c r="I575" s="10" t="s">
        <v>95</v>
      </c>
      <c r="J575" s="10" t="s">
        <v>66</v>
      </c>
      <c r="K575" s="8" t="s">
        <v>2543</v>
      </c>
      <c r="L575" s="8" t="s">
        <v>2544</v>
      </c>
      <c r="M575" s="33" t="s">
        <v>39</v>
      </c>
      <c r="N575" s="19" t="s">
        <v>2539</v>
      </c>
      <c r="O575" s="19" t="s">
        <v>2539</v>
      </c>
      <c r="P575" s="22"/>
      <c r="Q575" s="20"/>
      <c r="R575" s="22"/>
      <c r="S575" s="22"/>
      <c r="T575" s="22"/>
      <c r="U575" s="22"/>
      <c r="V575" s="22"/>
      <c r="W575" s="22"/>
      <c r="X575" s="20"/>
      <c r="Y575" s="10" t="s">
        <v>2260</v>
      </c>
      <c r="Z575" s="16" t="s">
        <v>2545</v>
      </c>
      <c r="AA575" s="12" t="str">
        <f t="shared" si="1"/>
        <v>M2-MyM-4a-E-1</v>
      </c>
      <c r="AB575" s="10" t="s">
        <v>44</v>
      </c>
      <c r="AC575" s="10" t="s">
        <v>555</v>
      </c>
      <c r="AD575" s="10" t="s">
        <v>45</v>
      </c>
      <c r="AE575" s="10"/>
    </row>
    <row r="576" ht="75.0" customHeight="1">
      <c r="A576" s="6" t="s">
        <v>2534</v>
      </c>
      <c r="B576" s="6" t="s">
        <v>2535</v>
      </c>
      <c r="C576" s="20" t="s">
        <v>52</v>
      </c>
      <c r="D576" s="7" t="s">
        <v>33</v>
      </c>
      <c r="E576" s="6"/>
      <c r="F576" s="8" t="s">
        <v>2546</v>
      </c>
      <c r="G576" s="8" t="s">
        <v>2542</v>
      </c>
      <c r="H576" s="19"/>
      <c r="I576" s="10" t="s">
        <v>95</v>
      </c>
      <c r="J576" s="10" t="s">
        <v>66</v>
      </c>
      <c r="K576" s="8" t="s">
        <v>2547</v>
      </c>
      <c r="L576" s="8" t="s">
        <v>2548</v>
      </c>
      <c r="M576" s="33" t="s">
        <v>39</v>
      </c>
      <c r="N576" s="19" t="s">
        <v>2539</v>
      </c>
      <c r="O576" s="19" t="s">
        <v>2539</v>
      </c>
      <c r="P576" s="22"/>
      <c r="Q576" s="20"/>
      <c r="R576" s="22"/>
      <c r="S576" s="22"/>
      <c r="T576" s="22"/>
      <c r="U576" s="22"/>
      <c r="V576" s="22"/>
      <c r="W576" s="22"/>
      <c r="X576" s="20"/>
      <c r="Y576" s="10" t="s">
        <v>2260</v>
      </c>
      <c r="Z576" s="16" t="s">
        <v>2549</v>
      </c>
      <c r="AA576" s="12" t="str">
        <f t="shared" si="1"/>
        <v>M2-MyM-4a-E-2</v>
      </c>
      <c r="AB576" s="10" t="s">
        <v>44</v>
      </c>
      <c r="AC576" s="10" t="s">
        <v>555</v>
      </c>
      <c r="AD576" s="10" t="s">
        <v>45</v>
      </c>
      <c r="AE576" s="10"/>
    </row>
    <row r="577" ht="75.0" customHeight="1">
      <c r="A577" s="6" t="s">
        <v>2534</v>
      </c>
      <c r="B577" s="6" t="s">
        <v>2535</v>
      </c>
      <c r="C577" s="20" t="s">
        <v>52</v>
      </c>
      <c r="D577" s="7" t="s">
        <v>33</v>
      </c>
      <c r="E577" s="6"/>
      <c r="F577" s="8" t="s">
        <v>2550</v>
      </c>
      <c r="G577" s="8" t="s">
        <v>2542</v>
      </c>
      <c r="H577" s="19"/>
      <c r="I577" s="10" t="s">
        <v>95</v>
      </c>
      <c r="J577" s="10" t="s">
        <v>66</v>
      </c>
      <c r="K577" s="8" t="s">
        <v>2551</v>
      </c>
      <c r="L577" s="8" t="s">
        <v>2544</v>
      </c>
      <c r="M577" s="33" t="s">
        <v>39</v>
      </c>
      <c r="N577" s="19" t="s">
        <v>2539</v>
      </c>
      <c r="O577" s="19" t="s">
        <v>2539</v>
      </c>
      <c r="P577" s="22"/>
      <c r="Q577" s="20"/>
      <c r="R577" s="22"/>
      <c r="S577" s="22"/>
      <c r="T577" s="22"/>
      <c r="U577" s="22"/>
      <c r="V577" s="22"/>
      <c r="W577" s="22"/>
      <c r="X577" s="20"/>
      <c r="Y577" s="10" t="s">
        <v>2260</v>
      </c>
      <c r="Z577" s="16" t="s">
        <v>2552</v>
      </c>
      <c r="AA577" s="12" t="str">
        <f t="shared" si="1"/>
        <v>M2-MyM-4a-E-3</v>
      </c>
      <c r="AB577" s="10" t="s">
        <v>44</v>
      </c>
      <c r="AC577" s="10" t="s">
        <v>555</v>
      </c>
      <c r="AD577" s="10" t="s">
        <v>45</v>
      </c>
      <c r="AE577" s="10"/>
    </row>
    <row r="578" ht="75.0" customHeight="1">
      <c r="A578" s="6" t="s">
        <v>2553</v>
      </c>
      <c r="B578" s="6" t="s">
        <v>2554</v>
      </c>
      <c r="C578" s="20" t="s">
        <v>32</v>
      </c>
      <c r="D578" s="7" t="s">
        <v>33</v>
      </c>
      <c r="E578" s="6"/>
      <c r="F578" s="8" t="s">
        <v>2555</v>
      </c>
      <c r="G578" s="9"/>
      <c r="H578" s="9"/>
      <c r="I578" s="6" t="s">
        <v>95</v>
      </c>
      <c r="J578" s="10" t="s">
        <v>531</v>
      </c>
      <c r="K578" s="9" t="s">
        <v>2442</v>
      </c>
      <c r="L578" s="55" t="s">
        <v>2556</v>
      </c>
      <c r="M578" s="33" t="s">
        <v>39</v>
      </c>
      <c r="N578" s="8" t="s">
        <v>2557</v>
      </c>
      <c r="O578" s="8" t="s">
        <v>2558</v>
      </c>
      <c r="P578" s="22"/>
      <c r="Q578" s="20"/>
      <c r="R578" s="22"/>
      <c r="S578" s="22"/>
      <c r="T578" s="22"/>
      <c r="U578" s="22"/>
      <c r="V578" s="22"/>
      <c r="W578" s="22"/>
      <c r="X578" s="20"/>
      <c r="Y578" s="10" t="s">
        <v>2260</v>
      </c>
      <c r="Z578" s="14" t="s">
        <v>2559</v>
      </c>
      <c r="AA578" s="12" t="str">
        <f t="shared" si="1"/>
        <v>M2-MyM-4b-I-1</v>
      </c>
      <c r="AB578" s="10" t="s">
        <v>44</v>
      </c>
      <c r="AC578" s="10" t="s">
        <v>555</v>
      </c>
      <c r="AD578" s="10" t="s">
        <v>45</v>
      </c>
      <c r="AE578" s="10"/>
    </row>
    <row r="579" ht="75.0" customHeight="1">
      <c r="A579" s="6" t="s">
        <v>2553</v>
      </c>
      <c r="B579" s="6" t="s">
        <v>2554</v>
      </c>
      <c r="C579" s="20" t="s">
        <v>32</v>
      </c>
      <c r="D579" s="7" t="s">
        <v>33</v>
      </c>
      <c r="E579" s="6"/>
      <c r="F579" s="8" t="s">
        <v>2560</v>
      </c>
      <c r="G579" s="9"/>
      <c r="H579" s="9"/>
      <c r="I579" s="6" t="s">
        <v>95</v>
      </c>
      <c r="J579" s="10" t="s">
        <v>531</v>
      </c>
      <c r="K579" s="9" t="s">
        <v>2442</v>
      </c>
      <c r="L579" s="55" t="s">
        <v>2561</v>
      </c>
      <c r="M579" s="33" t="s">
        <v>39</v>
      </c>
      <c r="N579" s="8" t="s">
        <v>2562</v>
      </c>
      <c r="O579" s="8" t="s">
        <v>2563</v>
      </c>
      <c r="P579" s="22"/>
      <c r="Q579" s="20"/>
      <c r="R579" s="22"/>
      <c r="S579" s="22"/>
      <c r="T579" s="22"/>
      <c r="U579" s="22"/>
      <c r="V579" s="22"/>
      <c r="W579" s="22"/>
      <c r="X579" s="20"/>
      <c r="Y579" s="10" t="s">
        <v>2260</v>
      </c>
      <c r="Z579" s="14" t="s">
        <v>2564</v>
      </c>
      <c r="AA579" s="12" t="str">
        <f t="shared" si="1"/>
        <v>M2-MyM-4b-I-2</v>
      </c>
      <c r="AB579" s="10" t="s">
        <v>44</v>
      </c>
      <c r="AC579" s="10" t="s">
        <v>555</v>
      </c>
      <c r="AD579" s="10" t="s">
        <v>45</v>
      </c>
      <c r="AE579" s="10"/>
    </row>
    <row r="580" ht="75.0" customHeight="1">
      <c r="A580" s="6" t="s">
        <v>2553</v>
      </c>
      <c r="B580" s="6" t="s">
        <v>2554</v>
      </c>
      <c r="C580" s="20" t="s">
        <v>52</v>
      </c>
      <c r="D580" s="7" t="s">
        <v>33</v>
      </c>
      <c r="E580" s="6"/>
      <c r="F580" s="8" t="s">
        <v>2555</v>
      </c>
      <c r="G580" s="9" t="s">
        <v>2565</v>
      </c>
      <c r="H580" s="9"/>
      <c r="I580" s="6" t="s">
        <v>95</v>
      </c>
      <c r="J580" s="6" t="s">
        <v>76</v>
      </c>
      <c r="K580" s="9" t="s">
        <v>2442</v>
      </c>
      <c r="L580" s="55" t="s">
        <v>2566</v>
      </c>
      <c r="M580" s="33" t="s">
        <v>39</v>
      </c>
      <c r="N580" s="8" t="s">
        <v>2557</v>
      </c>
      <c r="O580" s="8" t="s">
        <v>2558</v>
      </c>
      <c r="P580" s="22"/>
      <c r="Q580" s="20"/>
      <c r="R580" s="22"/>
      <c r="S580" s="22"/>
      <c r="T580" s="22"/>
      <c r="U580" s="22"/>
      <c r="V580" s="22"/>
      <c r="W580" s="22"/>
      <c r="X580" s="20"/>
      <c r="Y580" s="10" t="s">
        <v>2260</v>
      </c>
      <c r="Z580" s="14" t="s">
        <v>2567</v>
      </c>
      <c r="AA580" s="12" t="str">
        <f t="shared" si="1"/>
        <v>M2-MyM-4b-E-1</v>
      </c>
      <c r="AB580" s="10" t="s">
        <v>44</v>
      </c>
      <c r="AC580" s="10" t="s">
        <v>555</v>
      </c>
      <c r="AD580" s="10" t="s">
        <v>45</v>
      </c>
      <c r="AE580" s="10"/>
    </row>
    <row r="581" ht="75.0" customHeight="1">
      <c r="A581" s="6" t="s">
        <v>2553</v>
      </c>
      <c r="B581" s="6" t="s">
        <v>2554</v>
      </c>
      <c r="C581" s="20" t="s">
        <v>52</v>
      </c>
      <c r="D581" s="7" t="s">
        <v>33</v>
      </c>
      <c r="E581" s="6"/>
      <c r="F581" s="8" t="s">
        <v>2560</v>
      </c>
      <c r="G581" s="9" t="s">
        <v>2568</v>
      </c>
      <c r="H581" s="9"/>
      <c r="I581" s="6" t="s">
        <v>95</v>
      </c>
      <c r="J581" s="6" t="s">
        <v>76</v>
      </c>
      <c r="K581" s="9" t="s">
        <v>2442</v>
      </c>
      <c r="L581" s="55" t="s">
        <v>2569</v>
      </c>
      <c r="M581" s="33" t="s">
        <v>39</v>
      </c>
      <c r="N581" s="8" t="s">
        <v>2562</v>
      </c>
      <c r="O581" s="8" t="s">
        <v>2570</v>
      </c>
      <c r="P581" s="22"/>
      <c r="Q581" s="20"/>
      <c r="R581" s="22"/>
      <c r="S581" s="22"/>
      <c r="T581" s="22"/>
      <c r="U581" s="22"/>
      <c r="V581" s="22"/>
      <c r="W581" s="22"/>
      <c r="X581" s="20"/>
      <c r="Y581" s="10" t="s">
        <v>2260</v>
      </c>
      <c r="Z581" s="14" t="s">
        <v>2571</v>
      </c>
      <c r="AA581" s="12" t="str">
        <f t="shared" si="1"/>
        <v>M2-MyM-4b-E-2</v>
      </c>
      <c r="AB581" s="10" t="s">
        <v>44</v>
      </c>
      <c r="AC581" s="10" t="s">
        <v>555</v>
      </c>
      <c r="AD581" s="10" t="s">
        <v>45</v>
      </c>
      <c r="AE581" s="10"/>
    </row>
    <row r="582" ht="75.0" customHeight="1">
      <c r="A582" s="6" t="s">
        <v>2572</v>
      </c>
      <c r="B582" s="6" t="s">
        <v>2573</v>
      </c>
      <c r="C582" s="20" t="s">
        <v>32</v>
      </c>
      <c r="D582" s="7" t="s">
        <v>33</v>
      </c>
      <c r="E582" s="6"/>
      <c r="F582" s="9" t="s">
        <v>2574</v>
      </c>
      <c r="G582" s="9"/>
      <c r="H582" s="9"/>
      <c r="I582" s="6" t="s">
        <v>675</v>
      </c>
      <c r="J582" s="6" t="s">
        <v>132</v>
      </c>
      <c r="K582" s="9" t="s">
        <v>2575</v>
      </c>
      <c r="L582" s="9" t="s">
        <v>96</v>
      </c>
      <c r="M582" s="33" t="s">
        <v>39</v>
      </c>
      <c r="N582" s="9" t="s">
        <v>2576</v>
      </c>
      <c r="O582" s="9" t="s">
        <v>2577</v>
      </c>
      <c r="P582" s="22"/>
      <c r="Q582" s="20"/>
      <c r="R582" s="22"/>
      <c r="S582" s="22"/>
      <c r="T582" s="22"/>
      <c r="U582" s="22"/>
      <c r="V582" s="22"/>
      <c r="W582" s="22"/>
      <c r="X582" s="20"/>
      <c r="Y582" s="10" t="s">
        <v>2260</v>
      </c>
      <c r="Z582" s="14" t="s">
        <v>2578</v>
      </c>
      <c r="AA582" s="12" t="str">
        <f t="shared" si="1"/>
        <v>M2-MyM-4c-I-1</v>
      </c>
      <c r="AB582" s="10" t="s">
        <v>44</v>
      </c>
      <c r="AC582" s="10" t="s">
        <v>555</v>
      </c>
      <c r="AD582" s="10" t="s">
        <v>45</v>
      </c>
      <c r="AE582" s="10"/>
    </row>
    <row r="583" ht="75.0" customHeight="1">
      <c r="A583" s="6" t="s">
        <v>2572</v>
      </c>
      <c r="B583" s="6" t="s">
        <v>2573</v>
      </c>
      <c r="C583" s="20" t="s">
        <v>52</v>
      </c>
      <c r="D583" s="7" t="s">
        <v>33</v>
      </c>
      <c r="E583" s="6"/>
      <c r="F583" s="9" t="s">
        <v>2579</v>
      </c>
      <c r="G583" s="9"/>
      <c r="H583" s="9"/>
      <c r="I583" s="6" t="s">
        <v>675</v>
      </c>
      <c r="J583" s="10" t="s">
        <v>36</v>
      </c>
      <c r="K583" s="9" t="s">
        <v>2580</v>
      </c>
      <c r="L583" s="9" t="s">
        <v>96</v>
      </c>
      <c r="M583" s="33" t="s">
        <v>39</v>
      </c>
      <c r="N583" s="8" t="s">
        <v>2581</v>
      </c>
      <c r="O583" s="9" t="s">
        <v>2577</v>
      </c>
      <c r="P583" s="22"/>
      <c r="Q583" s="20"/>
      <c r="R583" s="22"/>
      <c r="S583" s="22"/>
      <c r="T583" s="22"/>
      <c r="U583" s="22"/>
      <c r="V583" s="22"/>
      <c r="W583" s="22"/>
      <c r="X583" s="20"/>
      <c r="Y583" s="10" t="s">
        <v>2260</v>
      </c>
      <c r="Z583" s="14" t="s">
        <v>2582</v>
      </c>
      <c r="AA583" s="12" t="str">
        <f t="shared" si="1"/>
        <v>M2-MyM-4c-E-1</v>
      </c>
      <c r="AB583" s="10" t="s">
        <v>44</v>
      </c>
      <c r="AC583" s="10" t="s">
        <v>555</v>
      </c>
      <c r="AD583" s="10" t="s">
        <v>45</v>
      </c>
      <c r="AE583" s="10"/>
    </row>
    <row r="584" ht="75.0" customHeight="1">
      <c r="A584" s="6" t="s">
        <v>2572</v>
      </c>
      <c r="B584" s="6" t="s">
        <v>2573</v>
      </c>
      <c r="C584" s="20" t="s">
        <v>52</v>
      </c>
      <c r="D584" s="7" t="s">
        <v>33</v>
      </c>
      <c r="E584" s="6"/>
      <c r="F584" s="9" t="s">
        <v>2579</v>
      </c>
      <c r="G584" s="9"/>
      <c r="H584" s="9"/>
      <c r="I584" s="6" t="s">
        <v>675</v>
      </c>
      <c r="J584" s="10" t="s">
        <v>36</v>
      </c>
      <c r="K584" s="9" t="s">
        <v>2580</v>
      </c>
      <c r="L584" s="9" t="s">
        <v>96</v>
      </c>
      <c r="M584" s="33" t="s">
        <v>39</v>
      </c>
      <c r="N584" s="8" t="s">
        <v>2581</v>
      </c>
      <c r="O584" s="9" t="s">
        <v>2577</v>
      </c>
      <c r="P584" s="22"/>
      <c r="Q584" s="20"/>
      <c r="R584" s="22"/>
      <c r="S584" s="22"/>
      <c r="T584" s="22"/>
      <c r="U584" s="22"/>
      <c r="V584" s="22"/>
      <c r="W584" s="22"/>
      <c r="X584" s="20"/>
      <c r="Y584" s="10" t="s">
        <v>2260</v>
      </c>
      <c r="Z584" s="14" t="s">
        <v>2583</v>
      </c>
      <c r="AA584" s="12" t="str">
        <f t="shared" si="1"/>
        <v>M2-MyM-4c-E-2</v>
      </c>
      <c r="AB584" s="10" t="s">
        <v>44</v>
      </c>
      <c r="AC584" s="10" t="s">
        <v>555</v>
      </c>
      <c r="AD584" s="10" t="s">
        <v>45</v>
      </c>
      <c r="AE584" s="10"/>
    </row>
    <row r="585" ht="75.0" customHeight="1">
      <c r="A585" s="6" t="s">
        <v>2572</v>
      </c>
      <c r="B585" s="6" t="s">
        <v>2573</v>
      </c>
      <c r="C585" s="20" t="s">
        <v>115</v>
      </c>
      <c r="D585" s="7" t="s">
        <v>33</v>
      </c>
      <c r="E585" s="6"/>
      <c r="F585" s="9" t="s">
        <v>2584</v>
      </c>
      <c r="G585" s="9" t="s">
        <v>2585</v>
      </c>
      <c r="H585" s="9"/>
      <c r="I585" s="6" t="s">
        <v>675</v>
      </c>
      <c r="J585" s="6" t="s">
        <v>76</v>
      </c>
      <c r="K585" s="8" t="s">
        <v>2586</v>
      </c>
      <c r="L585" s="9" t="s">
        <v>2587</v>
      </c>
      <c r="M585" s="33" t="s">
        <v>39</v>
      </c>
      <c r="N585" s="8" t="s">
        <v>2588</v>
      </c>
      <c r="O585" s="9" t="s">
        <v>2577</v>
      </c>
      <c r="P585" s="22"/>
      <c r="Q585" s="20"/>
      <c r="R585" s="22"/>
      <c r="S585" s="22"/>
      <c r="T585" s="22"/>
      <c r="U585" s="22"/>
      <c r="V585" s="22"/>
      <c r="W585" s="22"/>
      <c r="X585" s="20"/>
      <c r="Y585" s="10" t="s">
        <v>2260</v>
      </c>
      <c r="Z585" s="16" t="s">
        <v>2589</v>
      </c>
      <c r="AA585" s="12" t="str">
        <f t="shared" si="1"/>
        <v>M2-MyM-4c-A-1</v>
      </c>
      <c r="AB585" s="10" t="s">
        <v>44</v>
      </c>
      <c r="AC585" s="10" t="s">
        <v>555</v>
      </c>
      <c r="AD585" s="10" t="s">
        <v>45</v>
      </c>
      <c r="AE585" s="10"/>
    </row>
    <row r="586" ht="75.0" customHeight="1">
      <c r="A586" s="6" t="s">
        <v>2572</v>
      </c>
      <c r="B586" s="6" t="s">
        <v>2573</v>
      </c>
      <c r="C586" s="20" t="s">
        <v>115</v>
      </c>
      <c r="D586" s="7" t="s">
        <v>33</v>
      </c>
      <c r="E586" s="6"/>
      <c r="F586" s="9" t="s">
        <v>2590</v>
      </c>
      <c r="G586" s="9" t="s">
        <v>2591</v>
      </c>
      <c r="H586" s="9"/>
      <c r="I586" s="6" t="s">
        <v>675</v>
      </c>
      <c r="J586" s="6" t="s">
        <v>76</v>
      </c>
      <c r="K586" s="8" t="s">
        <v>2592</v>
      </c>
      <c r="L586" s="8" t="s">
        <v>2471</v>
      </c>
      <c r="M586" s="33" t="s">
        <v>39</v>
      </c>
      <c r="N586" s="8" t="s">
        <v>2588</v>
      </c>
      <c r="O586" s="9" t="s">
        <v>2577</v>
      </c>
      <c r="P586" s="22"/>
      <c r="Q586" s="20"/>
      <c r="R586" s="22"/>
      <c r="S586" s="22"/>
      <c r="T586" s="22"/>
      <c r="U586" s="22"/>
      <c r="V586" s="22"/>
      <c r="W586" s="22"/>
      <c r="X586" s="20"/>
      <c r="Y586" s="10" t="s">
        <v>2260</v>
      </c>
      <c r="Z586" s="16" t="s">
        <v>2593</v>
      </c>
      <c r="AA586" s="12" t="str">
        <f t="shared" si="1"/>
        <v>M2-MyM-4c-A-2</v>
      </c>
      <c r="AB586" s="10" t="s">
        <v>44</v>
      </c>
      <c r="AC586" s="10" t="s">
        <v>555</v>
      </c>
      <c r="AD586" s="10" t="s">
        <v>45</v>
      </c>
      <c r="AE586" s="10"/>
    </row>
    <row r="587" ht="75.0" customHeight="1">
      <c r="A587" s="6" t="s">
        <v>2572</v>
      </c>
      <c r="B587" s="6" t="s">
        <v>2573</v>
      </c>
      <c r="C587" s="20" t="s">
        <v>115</v>
      </c>
      <c r="D587" s="7" t="s">
        <v>33</v>
      </c>
      <c r="E587" s="6"/>
      <c r="F587" s="9" t="s">
        <v>2594</v>
      </c>
      <c r="G587" s="9" t="s">
        <v>2595</v>
      </c>
      <c r="H587" s="9"/>
      <c r="I587" s="6" t="s">
        <v>675</v>
      </c>
      <c r="J587" s="6" t="s">
        <v>76</v>
      </c>
      <c r="K587" s="8" t="s">
        <v>2596</v>
      </c>
      <c r="L587" s="9" t="s">
        <v>2597</v>
      </c>
      <c r="M587" s="33" t="s">
        <v>39</v>
      </c>
      <c r="N587" s="8" t="s">
        <v>2588</v>
      </c>
      <c r="O587" s="9" t="s">
        <v>2577</v>
      </c>
      <c r="P587" s="22"/>
      <c r="Q587" s="20"/>
      <c r="R587" s="22"/>
      <c r="S587" s="22"/>
      <c r="T587" s="22"/>
      <c r="U587" s="22"/>
      <c r="V587" s="22"/>
      <c r="W587" s="22"/>
      <c r="X587" s="20"/>
      <c r="Y587" s="10" t="s">
        <v>2260</v>
      </c>
      <c r="Z587" s="14" t="s">
        <v>2598</v>
      </c>
      <c r="AA587" s="12" t="str">
        <f t="shared" si="1"/>
        <v>M2-MyM-4c-A-3</v>
      </c>
      <c r="AB587" s="10" t="s">
        <v>44</v>
      </c>
      <c r="AC587" s="10" t="s">
        <v>555</v>
      </c>
      <c r="AD587" s="10" t="s">
        <v>45</v>
      </c>
      <c r="AE587" s="10"/>
    </row>
    <row r="588" ht="75.0" customHeight="1">
      <c r="A588" s="6" t="s">
        <v>2599</v>
      </c>
      <c r="B588" s="6" t="s">
        <v>2600</v>
      </c>
      <c r="C588" s="20" t="s">
        <v>32</v>
      </c>
      <c r="D588" s="7" t="s">
        <v>33</v>
      </c>
      <c r="E588" s="6"/>
      <c r="F588" s="8" t="s">
        <v>2601</v>
      </c>
      <c r="G588" s="8" t="s">
        <v>2602</v>
      </c>
      <c r="H588" s="9"/>
      <c r="I588" s="6" t="s">
        <v>95</v>
      </c>
      <c r="J588" s="6" t="s">
        <v>73</v>
      </c>
      <c r="K588" s="9"/>
      <c r="L588" s="8" t="s">
        <v>2603</v>
      </c>
      <c r="M588" s="33" t="s">
        <v>39</v>
      </c>
      <c r="N588" s="8" t="s">
        <v>2604</v>
      </c>
      <c r="O588" s="8" t="s">
        <v>2605</v>
      </c>
      <c r="P588" s="22"/>
      <c r="Q588" s="20"/>
      <c r="R588" s="22"/>
      <c r="S588" s="22"/>
      <c r="T588" s="22"/>
      <c r="U588" s="22"/>
      <c r="V588" s="22"/>
      <c r="W588" s="22"/>
      <c r="X588" s="20"/>
      <c r="Y588" s="10" t="s">
        <v>2260</v>
      </c>
      <c r="Z588" s="14" t="s">
        <v>2606</v>
      </c>
      <c r="AA588" s="12" t="str">
        <f t="shared" si="1"/>
        <v>M2-MyM-4d-I-1</v>
      </c>
      <c r="AB588" s="10" t="s">
        <v>44</v>
      </c>
      <c r="AC588" s="10" t="s">
        <v>555</v>
      </c>
      <c r="AD588" s="10" t="s">
        <v>45</v>
      </c>
      <c r="AE588" s="10"/>
    </row>
    <row r="589" ht="75.0" customHeight="1">
      <c r="A589" s="6" t="s">
        <v>2599</v>
      </c>
      <c r="B589" s="6" t="s">
        <v>2600</v>
      </c>
      <c r="C589" s="20" t="s">
        <v>32</v>
      </c>
      <c r="D589" s="7" t="s">
        <v>33</v>
      </c>
      <c r="E589" s="6"/>
      <c r="F589" s="8" t="s">
        <v>2607</v>
      </c>
      <c r="G589" s="9"/>
      <c r="H589" s="9"/>
      <c r="I589" s="6" t="s">
        <v>95</v>
      </c>
      <c r="J589" s="10" t="s">
        <v>2608</v>
      </c>
      <c r="K589" s="9"/>
      <c r="L589" s="8" t="s">
        <v>2609</v>
      </c>
      <c r="M589" s="33" t="s">
        <v>39</v>
      </c>
      <c r="N589" s="8" t="s">
        <v>2604</v>
      </c>
      <c r="O589" s="8" t="s">
        <v>2610</v>
      </c>
      <c r="P589" s="22"/>
      <c r="Q589" s="20"/>
      <c r="R589" s="22"/>
      <c r="S589" s="22"/>
      <c r="T589" s="22"/>
      <c r="U589" s="22"/>
      <c r="V589" s="22"/>
      <c r="W589" s="22"/>
      <c r="X589" s="20"/>
      <c r="Y589" s="10" t="s">
        <v>2260</v>
      </c>
      <c r="Z589" s="14" t="s">
        <v>2611</v>
      </c>
      <c r="AA589" s="12" t="str">
        <f t="shared" si="1"/>
        <v>M2-MyM-4d-I-2</v>
      </c>
      <c r="AB589" s="10" t="s">
        <v>44</v>
      </c>
      <c r="AC589" s="10" t="s">
        <v>555</v>
      </c>
      <c r="AD589" s="10" t="s">
        <v>45</v>
      </c>
      <c r="AE589" s="10"/>
    </row>
    <row r="590" ht="75.0" customHeight="1">
      <c r="A590" s="6" t="s">
        <v>2599</v>
      </c>
      <c r="B590" s="6" t="s">
        <v>2600</v>
      </c>
      <c r="C590" s="20" t="s">
        <v>32</v>
      </c>
      <c r="D590" s="7" t="s">
        <v>33</v>
      </c>
      <c r="E590" s="6"/>
      <c r="F590" s="8" t="s">
        <v>2612</v>
      </c>
      <c r="G590" s="9"/>
      <c r="H590" s="9"/>
      <c r="I590" s="6" t="s">
        <v>95</v>
      </c>
      <c r="J590" s="10" t="s">
        <v>2608</v>
      </c>
      <c r="K590" s="9"/>
      <c r="L590" s="8" t="s">
        <v>2613</v>
      </c>
      <c r="M590" s="33" t="s">
        <v>39</v>
      </c>
      <c r="N590" s="8" t="s">
        <v>2604</v>
      </c>
      <c r="O590" s="8" t="s">
        <v>2614</v>
      </c>
      <c r="P590" s="22"/>
      <c r="Q590" s="20"/>
      <c r="R590" s="22"/>
      <c r="S590" s="22"/>
      <c r="T590" s="22"/>
      <c r="U590" s="22"/>
      <c r="V590" s="22"/>
      <c r="W590" s="22"/>
      <c r="X590" s="20"/>
      <c r="Y590" s="10" t="s">
        <v>2260</v>
      </c>
      <c r="Z590" s="14" t="s">
        <v>2615</v>
      </c>
      <c r="AA590" s="12" t="str">
        <f t="shared" si="1"/>
        <v>M2-MyM-4d-I-3</v>
      </c>
      <c r="AB590" s="10" t="s">
        <v>44</v>
      </c>
      <c r="AC590" s="10" t="s">
        <v>555</v>
      </c>
      <c r="AD590" s="10" t="s">
        <v>45</v>
      </c>
      <c r="AE590" s="10"/>
    </row>
    <row r="591" ht="75.0" customHeight="1">
      <c r="A591" s="6" t="s">
        <v>2599</v>
      </c>
      <c r="B591" s="6" t="s">
        <v>2600</v>
      </c>
      <c r="C591" s="20" t="s">
        <v>32</v>
      </c>
      <c r="D591" s="7" t="s">
        <v>33</v>
      </c>
      <c r="E591" s="6"/>
      <c r="F591" s="8" t="s">
        <v>2616</v>
      </c>
      <c r="G591" s="8" t="s">
        <v>2617</v>
      </c>
      <c r="H591" s="9"/>
      <c r="I591" s="6" t="s">
        <v>95</v>
      </c>
      <c r="J591" s="6" t="s">
        <v>73</v>
      </c>
      <c r="K591" s="9"/>
      <c r="L591" s="8" t="s">
        <v>2618</v>
      </c>
      <c r="M591" s="33" t="s">
        <v>39</v>
      </c>
      <c r="N591" s="8" t="s">
        <v>2604</v>
      </c>
      <c r="O591" s="8" t="s">
        <v>2619</v>
      </c>
      <c r="P591" s="22"/>
      <c r="Q591" s="20"/>
      <c r="R591" s="22"/>
      <c r="S591" s="22"/>
      <c r="T591" s="22"/>
      <c r="U591" s="22"/>
      <c r="V591" s="22"/>
      <c r="W591" s="22"/>
      <c r="X591" s="20"/>
      <c r="Y591" s="10" t="s">
        <v>2260</v>
      </c>
      <c r="Z591" s="14" t="s">
        <v>2620</v>
      </c>
      <c r="AA591" s="12" t="str">
        <f t="shared" si="1"/>
        <v>M2-MyM-4d-I-4</v>
      </c>
      <c r="AB591" s="10" t="s">
        <v>44</v>
      </c>
      <c r="AC591" s="10" t="s">
        <v>555</v>
      </c>
      <c r="AD591" s="10" t="s">
        <v>45</v>
      </c>
      <c r="AE591" s="10"/>
    </row>
    <row r="592" ht="75.0" customHeight="1">
      <c r="A592" s="6" t="s">
        <v>2599</v>
      </c>
      <c r="B592" s="6" t="s">
        <v>2600</v>
      </c>
      <c r="C592" s="20" t="s">
        <v>52</v>
      </c>
      <c r="D592" s="10" t="s">
        <v>33</v>
      </c>
      <c r="E592" s="6"/>
      <c r="F592" s="8" t="s">
        <v>2621</v>
      </c>
      <c r="G592" s="8" t="s">
        <v>2622</v>
      </c>
      <c r="H592" s="9"/>
      <c r="I592" s="6" t="s">
        <v>95</v>
      </c>
      <c r="J592" s="6" t="s">
        <v>66</v>
      </c>
      <c r="K592" s="9"/>
      <c r="L592" s="8" t="s">
        <v>2623</v>
      </c>
      <c r="M592" s="33" t="s">
        <v>39</v>
      </c>
      <c r="N592" s="8" t="s">
        <v>2604</v>
      </c>
      <c r="O592" s="8" t="s">
        <v>2604</v>
      </c>
      <c r="P592" s="22"/>
      <c r="Q592" s="20"/>
      <c r="R592" s="22"/>
      <c r="S592" s="22"/>
      <c r="T592" s="22"/>
      <c r="U592" s="22"/>
      <c r="V592" s="22"/>
      <c r="W592" s="22"/>
      <c r="X592" s="20"/>
      <c r="Y592" s="10" t="s">
        <v>2260</v>
      </c>
      <c r="Z592" s="53" t="s">
        <v>2624</v>
      </c>
      <c r="AA592" s="12" t="str">
        <f t="shared" si="1"/>
        <v>M2-MyM-4d-E-1</v>
      </c>
      <c r="AB592" s="10" t="s">
        <v>44</v>
      </c>
      <c r="AC592" s="20"/>
      <c r="AD592" s="10" t="s">
        <v>45</v>
      </c>
      <c r="AE592" s="10"/>
    </row>
    <row r="593" ht="75.0" customHeight="1">
      <c r="A593" s="6" t="s">
        <v>2599</v>
      </c>
      <c r="B593" s="6" t="s">
        <v>2600</v>
      </c>
      <c r="C593" s="20" t="s">
        <v>52</v>
      </c>
      <c r="D593" s="10" t="s">
        <v>33</v>
      </c>
      <c r="E593" s="6"/>
      <c r="F593" s="8" t="s">
        <v>2621</v>
      </c>
      <c r="G593" s="8" t="s">
        <v>2625</v>
      </c>
      <c r="H593" s="9"/>
      <c r="I593" s="6" t="s">
        <v>95</v>
      </c>
      <c r="J593" s="6" t="s">
        <v>66</v>
      </c>
      <c r="K593" s="8"/>
      <c r="L593" s="8" t="s">
        <v>2626</v>
      </c>
      <c r="M593" s="33" t="s">
        <v>39</v>
      </c>
      <c r="N593" s="8" t="s">
        <v>2604</v>
      </c>
      <c r="O593" s="8" t="s">
        <v>2604</v>
      </c>
      <c r="P593" s="22"/>
      <c r="Q593" s="20"/>
      <c r="R593" s="22"/>
      <c r="S593" s="22"/>
      <c r="T593" s="22"/>
      <c r="U593" s="22"/>
      <c r="V593" s="22"/>
      <c r="W593" s="22"/>
      <c r="X593" s="20"/>
      <c r="Y593" s="10" t="s">
        <v>2260</v>
      </c>
      <c r="Z593" s="14" t="s">
        <v>2627</v>
      </c>
      <c r="AA593" s="12" t="str">
        <f t="shared" si="1"/>
        <v>M2-MyM-4d-E-2</v>
      </c>
      <c r="AB593" s="10" t="s">
        <v>44</v>
      </c>
      <c r="AC593" s="20"/>
      <c r="AD593" s="10" t="s">
        <v>45</v>
      </c>
      <c r="AE593" s="10"/>
    </row>
    <row r="594" ht="75.0" customHeight="1">
      <c r="A594" s="6" t="s">
        <v>2628</v>
      </c>
      <c r="B594" s="6" t="s">
        <v>2498</v>
      </c>
      <c r="C594" s="20" t="s">
        <v>32</v>
      </c>
      <c r="D594" s="7" t="s">
        <v>33</v>
      </c>
      <c r="E594" s="6"/>
      <c r="F594" s="19" t="s">
        <v>2629</v>
      </c>
      <c r="G594" s="19" t="s">
        <v>2630</v>
      </c>
      <c r="H594" s="19"/>
      <c r="I594" s="10" t="s">
        <v>675</v>
      </c>
      <c r="J594" s="10" t="s">
        <v>73</v>
      </c>
      <c r="K594" s="8" t="s">
        <v>2631</v>
      </c>
      <c r="L594" s="34" t="s">
        <v>2632</v>
      </c>
      <c r="M594" s="10" t="s">
        <v>39</v>
      </c>
      <c r="N594" s="9" t="s">
        <v>2633</v>
      </c>
      <c r="O594" s="9" t="s">
        <v>2634</v>
      </c>
      <c r="P594" s="22"/>
      <c r="Q594" s="20"/>
      <c r="R594" s="22"/>
      <c r="S594" s="22"/>
      <c r="T594" s="22"/>
      <c r="U594" s="22"/>
      <c r="V594" s="22"/>
      <c r="W594" s="22"/>
      <c r="X594" s="20"/>
      <c r="Y594" s="10" t="s">
        <v>2260</v>
      </c>
      <c r="Z594" s="18" t="s">
        <v>2635</v>
      </c>
      <c r="AA594" s="12" t="str">
        <f t="shared" si="1"/>
        <v>M2-MyM-12a-I-1</v>
      </c>
      <c r="AB594" s="20"/>
      <c r="AC594" s="10" t="s">
        <v>555</v>
      </c>
      <c r="AD594" s="20"/>
      <c r="AE594" s="20"/>
    </row>
    <row r="595" ht="75.0" customHeight="1">
      <c r="A595" s="6" t="s">
        <v>2628</v>
      </c>
      <c r="B595" s="6" t="s">
        <v>2498</v>
      </c>
      <c r="C595" s="20" t="s">
        <v>32</v>
      </c>
      <c r="D595" s="7" t="s">
        <v>33</v>
      </c>
      <c r="E595" s="6"/>
      <c r="F595" s="19" t="s">
        <v>2636</v>
      </c>
      <c r="G595" s="8"/>
      <c r="H595" s="19"/>
      <c r="I595" s="10" t="s">
        <v>675</v>
      </c>
      <c r="J595" s="10" t="s">
        <v>212</v>
      </c>
      <c r="K595" s="8" t="s">
        <v>2637</v>
      </c>
      <c r="L595" s="30" t="s">
        <v>2638</v>
      </c>
      <c r="M595" s="10" t="s">
        <v>39</v>
      </c>
      <c r="N595" s="9" t="s">
        <v>2633</v>
      </c>
      <c r="O595" s="9" t="s">
        <v>2634</v>
      </c>
      <c r="P595" s="22"/>
      <c r="Q595" s="20"/>
      <c r="R595" s="22"/>
      <c r="S595" s="22"/>
      <c r="T595" s="22"/>
      <c r="U595" s="22"/>
      <c r="V595" s="22"/>
      <c r="W595" s="22"/>
      <c r="X595" s="20"/>
      <c r="Y595" s="10" t="s">
        <v>2260</v>
      </c>
      <c r="Z595" s="18" t="s">
        <v>2639</v>
      </c>
      <c r="AA595" s="12" t="str">
        <f t="shared" si="1"/>
        <v>M2-MyM-12a-I-2</v>
      </c>
      <c r="AB595" s="20"/>
      <c r="AC595" s="10" t="s">
        <v>555</v>
      </c>
      <c r="AD595" s="20"/>
      <c r="AE595" s="20"/>
    </row>
    <row r="596" ht="75.0" customHeight="1">
      <c r="A596" s="6" t="s">
        <v>2628</v>
      </c>
      <c r="B596" s="6" t="s">
        <v>2498</v>
      </c>
      <c r="C596" s="20" t="s">
        <v>52</v>
      </c>
      <c r="D596" s="7" t="s">
        <v>33</v>
      </c>
      <c r="E596" s="6"/>
      <c r="F596" s="19" t="s">
        <v>900</v>
      </c>
      <c r="G596" s="19" t="s">
        <v>2387</v>
      </c>
      <c r="H596" s="19"/>
      <c r="I596" s="10" t="s">
        <v>675</v>
      </c>
      <c r="J596" s="10" t="s">
        <v>76</v>
      </c>
      <c r="K596" s="8" t="s">
        <v>2511</v>
      </c>
      <c r="L596" s="30" t="s">
        <v>816</v>
      </c>
      <c r="M596" s="10" t="s">
        <v>39</v>
      </c>
      <c r="N596" s="9" t="s">
        <v>2633</v>
      </c>
      <c r="O596" s="9" t="s">
        <v>2634</v>
      </c>
      <c r="P596" s="22"/>
      <c r="Q596" s="20"/>
      <c r="R596" s="22"/>
      <c r="S596" s="22"/>
      <c r="T596" s="22"/>
      <c r="U596" s="22"/>
      <c r="V596" s="22"/>
      <c r="W596" s="22"/>
      <c r="X596" s="20"/>
      <c r="Y596" s="10" t="s">
        <v>2260</v>
      </c>
      <c r="Z596" s="18" t="s">
        <v>2640</v>
      </c>
      <c r="AA596" s="12" t="str">
        <f t="shared" si="1"/>
        <v>M2-MyM-12a-E-1</v>
      </c>
      <c r="AB596" s="20"/>
      <c r="AC596" s="10" t="s">
        <v>555</v>
      </c>
      <c r="AD596" s="20"/>
      <c r="AE596" s="20"/>
    </row>
    <row r="597" ht="75.0" customHeight="1">
      <c r="A597" s="6" t="s">
        <v>2628</v>
      </c>
      <c r="B597" s="6" t="s">
        <v>2498</v>
      </c>
      <c r="C597" s="20" t="s">
        <v>115</v>
      </c>
      <c r="D597" s="7" t="s">
        <v>33</v>
      </c>
      <c r="E597" s="6"/>
      <c r="F597" s="8" t="s">
        <v>2641</v>
      </c>
      <c r="G597" s="19" t="s">
        <v>2642</v>
      </c>
      <c r="H597" s="23"/>
      <c r="I597" s="10" t="s">
        <v>675</v>
      </c>
      <c r="J597" s="10" t="s">
        <v>76</v>
      </c>
      <c r="K597" s="8" t="s">
        <v>2643</v>
      </c>
      <c r="L597" s="30" t="s">
        <v>1457</v>
      </c>
      <c r="M597" s="10" t="s">
        <v>39</v>
      </c>
      <c r="N597" s="8" t="s">
        <v>2644</v>
      </c>
      <c r="O597" s="8" t="s">
        <v>2645</v>
      </c>
      <c r="P597" s="22"/>
      <c r="Q597" s="20"/>
      <c r="R597" s="22"/>
      <c r="S597" s="22"/>
      <c r="T597" s="22"/>
      <c r="U597" s="22"/>
      <c r="V597" s="22"/>
      <c r="W597" s="22"/>
      <c r="X597" s="20"/>
      <c r="Y597" s="10" t="s">
        <v>2260</v>
      </c>
      <c r="Z597" s="18" t="s">
        <v>2646</v>
      </c>
      <c r="AA597" s="12" t="str">
        <f t="shared" si="1"/>
        <v>M2-MyM-12a-A-1</v>
      </c>
      <c r="AB597" s="20"/>
      <c r="AC597" s="10" t="s">
        <v>555</v>
      </c>
      <c r="AD597" s="20"/>
      <c r="AE597" s="20"/>
    </row>
    <row r="598" ht="75.0" customHeight="1">
      <c r="A598" s="6" t="s">
        <v>2628</v>
      </c>
      <c r="B598" s="6" t="s">
        <v>2498</v>
      </c>
      <c r="C598" s="20" t="s">
        <v>115</v>
      </c>
      <c r="D598" s="7" t="s">
        <v>33</v>
      </c>
      <c r="E598" s="6"/>
      <c r="F598" s="19" t="s">
        <v>2647</v>
      </c>
      <c r="G598" s="19" t="s">
        <v>2648</v>
      </c>
      <c r="H598" s="19"/>
      <c r="I598" s="10" t="s">
        <v>675</v>
      </c>
      <c r="J598" s="10" t="s">
        <v>76</v>
      </c>
      <c r="K598" s="8" t="s">
        <v>2649</v>
      </c>
      <c r="L598" s="30" t="s">
        <v>816</v>
      </c>
      <c r="M598" s="10" t="s">
        <v>39</v>
      </c>
      <c r="N598" s="9" t="s">
        <v>2633</v>
      </c>
      <c r="O598" s="9" t="s">
        <v>2634</v>
      </c>
      <c r="P598" s="22"/>
      <c r="Q598" s="20"/>
      <c r="R598" s="22"/>
      <c r="S598" s="22"/>
      <c r="T598" s="22"/>
      <c r="U598" s="22"/>
      <c r="V598" s="22"/>
      <c r="W598" s="22"/>
      <c r="X598" s="20"/>
      <c r="Y598" s="10" t="s">
        <v>2260</v>
      </c>
      <c r="Z598" s="18" t="s">
        <v>2650</v>
      </c>
      <c r="AA598" s="12" t="str">
        <f t="shared" si="1"/>
        <v>M2-MyM-12a-A-2</v>
      </c>
      <c r="AB598" s="20"/>
      <c r="AC598" s="10" t="s">
        <v>555</v>
      </c>
      <c r="AD598" s="20"/>
      <c r="AE598" s="20"/>
    </row>
    <row r="599" ht="75.0" customHeight="1">
      <c r="A599" s="6" t="s">
        <v>2628</v>
      </c>
      <c r="B599" s="6" t="s">
        <v>2498</v>
      </c>
      <c r="C599" s="20" t="s">
        <v>115</v>
      </c>
      <c r="D599" s="7" t="s">
        <v>33</v>
      </c>
      <c r="E599" s="6"/>
      <c r="F599" s="8" t="s">
        <v>2651</v>
      </c>
      <c r="G599" s="19" t="s">
        <v>2652</v>
      </c>
      <c r="H599" s="19"/>
      <c r="I599" s="10" t="s">
        <v>675</v>
      </c>
      <c r="J599" s="10" t="s">
        <v>76</v>
      </c>
      <c r="K599" s="8" t="s">
        <v>2653</v>
      </c>
      <c r="L599" s="30" t="s">
        <v>1457</v>
      </c>
      <c r="M599" s="10" t="s">
        <v>39</v>
      </c>
      <c r="N599" s="9" t="s">
        <v>2633</v>
      </c>
      <c r="O599" s="9" t="s">
        <v>2634</v>
      </c>
      <c r="P599" s="22"/>
      <c r="Q599" s="20"/>
      <c r="R599" s="22"/>
      <c r="S599" s="22"/>
      <c r="T599" s="22"/>
      <c r="U599" s="22"/>
      <c r="V599" s="22"/>
      <c r="W599" s="22"/>
      <c r="X599" s="20"/>
      <c r="Y599" s="10" t="s">
        <v>2260</v>
      </c>
      <c r="Z599" s="18" t="s">
        <v>2654</v>
      </c>
      <c r="AA599" s="12" t="str">
        <f t="shared" si="1"/>
        <v>M2-MyM-12a-A-3</v>
      </c>
      <c r="AB599" s="20"/>
      <c r="AC599" s="10" t="s">
        <v>555</v>
      </c>
      <c r="AD599" s="20"/>
      <c r="AE599" s="20"/>
    </row>
    <row r="600" ht="75.0" customHeight="1">
      <c r="A600" s="6" t="s">
        <v>2655</v>
      </c>
      <c r="B600" s="6" t="s">
        <v>2656</v>
      </c>
      <c r="C600" s="59" t="s">
        <v>32</v>
      </c>
      <c r="D600" s="7" t="s">
        <v>33</v>
      </c>
      <c r="E600" s="6"/>
      <c r="F600" s="8" t="s">
        <v>2657</v>
      </c>
      <c r="G600" s="19"/>
      <c r="H600" s="19"/>
      <c r="I600" s="6" t="s">
        <v>95</v>
      </c>
      <c r="J600" s="10" t="s">
        <v>957</v>
      </c>
      <c r="K600" s="8" t="s">
        <v>2658</v>
      </c>
      <c r="L600" s="8" t="s">
        <v>2659</v>
      </c>
      <c r="M600" s="6" t="s">
        <v>39</v>
      </c>
      <c r="N600" s="8" t="s">
        <v>2660</v>
      </c>
      <c r="O600" s="8" t="s">
        <v>2661</v>
      </c>
      <c r="P600" s="22"/>
      <c r="Q600" s="20"/>
      <c r="R600" s="22"/>
      <c r="S600" s="22"/>
      <c r="T600" s="22"/>
      <c r="U600" s="22"/>
      <c r="V600" s="22"/>
      <c r="W600" s="22"/>
      <c r="X600" s="20"/>
      <c r="Y600" s="10" t="s">
        <v>2260</v>
      </c>
      <c r="Z600" s="60" t="s">
        <v>2662</v>
      </c>
      <c r="AA600" s="12" t="str">
        <f t="shared" si="1"/>
        <v>M2-MyM-13a-I-1</v>
      </c>
      <c r="AB600" s="20"/>
      <c r="AC600" s="10"/>
      <c r="AD600" s="20"/>
      <c r="AE600" s="10" t="s">
        <v>46</v>
      </c>
    </row>
    <row r="601" ht="75.0" customHeight="1">
      <c r="A601" s="6" t="s">
        <v>2655</v>
      </c>
      <c r="B601" s="6" t="s">
        <v>2656</v>
      </c>
      <c r="C601" s="59" t="s">
        <v>32</v>
      </c>
      <c r="D601" s="7" t="s">
        <v>33</v>
      </c>
      <c r="E601" s="6"/>
      <c r="F601" s="8" t="s">
        <v>2663</v>
      </c>
      <c r="G601" s="19"/>
      <c r="H601" s="19"/>
      <c r="I601" s="6" t="s">
        <v>95</v>
      </c>
      <c r="J601" s="10" t="s">
        <v>957</v>
      </c>
      <c r="K601" s="8" t="s">
        <v>2664</v>
      </c>
      <c r="L601" s="8" t="s">
        <v>2665</v>
      </c>
      <c r="M601" s="6" t="s">
        <v>39</v>
      </c>
      <c r="N601" s="8" t="s">
        <v>2660</v>
      </c>
      <c r="O601" s="8" t="s">
        <v>2661</v>
      </c>
      <c r="P601" s="22"/>
      <c r="Q601" s="20"/>
      <c r="R601" s="22"/>
      <c r="S601" s="22"/>
      <c r="T601" s="22"/>
      <c r="U601" s="22"/>
      <c r="V601" s="22"/>
      <c r="W601" s="22"/>
      <c r="X601" s="20"/>
      <c r="Y601" s="10" t="s">
        <v>2260</v>
      </c>
      <c r="Z601" s="60" t="s">
        <v>2666</v>
      </c>
      <c r="AA601" s="12" t="str">
        <f t="shared" si="1"/>
        <v>M2-MyM-13a-I-2</v>
      </c>
      <c r="AB601" s="20"/>
      <c r="AC601" s="10"/>
      <c r="AD601" s="20"/>
      <c r="AE601" s="10" t="s">
        <v>46</v>
      </c>
    </row>
    <row r="602" ht="75.0" customHeight="1">
      <c r="A602" s="6" t="s">
        <v>2655</v>
      </c>
      <c r="B602" s="6" t="s">
        <v>2656</v>
      </c>
      <c r="C602" s="59" t="s">
        <v>32</v>
      </c>
      <c r="D602" s="7" t="s">
        <v>33</v>
      </c>
      <c r="E602" s="6"/>
      <c r="F602" s="8" t="s">
        <v>2667</v>
      </c>
      <c r="G602" s="19"/>
      <c r="H602" s="19"/>
      <c r="I602" s="6" t="s">
        <v>95</v>
      </c>
      <c r="J602" s="10" t="s">
        <v>957</v>
      </c>
      <c r="K602" s="8" t="s">
        <v>2668</v>
      </c>
      <c r="L602" s="8" t="s">
        <v>2669</v>
      </c>
      <c r="M602" s="6" t="s">
        <v>39</v>
      </c>
      <c r="N602" s="8" t="s">
        <v>2660</v>
      </c>
      <c r="O602" s="8" t="s">
        <v>2661</v>
      </c>
      <c r="P602" s="22"/>
      <c r="Q602" s="20"/>
      <c r="R602" s="22"/>
      <c r="S602" s="22"/>
      <c r="T602" s="22"/>
      <c r="U602" s="22"/>
      <c r="V602" s="22"/>
      <c r="W602" s="22"/>
      <c r="X602" s="20"/>
      <c r="Y602" s="10" t="s">
        <v>2260</v>
      </c>
      <c r="Z602" s="60" t="s">
        <v>2670</v>
      </c>
      <c r="AA602" s="12" t="str">
        <f t="shared" si="1"/>
        <v>M2-MyM-13a-I-3</v>
      </c>
      <c r="AB602" s="20"/>
      <c r="AC602" s="10"/>
      <c r="AD602" s="20"/>
      <c r="AE602" s="10" t="s">
        <v>46</v>
      </c>
    </row>
    <row r="603" ht="75.0" customHeight="1">
      <c r="A603" s="6" t="s">
        <v>2655</v>
      </c>
      <c r="B603" s="6" t="s">
        <v>2656</v>
      </c>
      <c r="C603" s="61" t="s">
        <v>52</v>
      </c>
      <c r="D603" s="7" t="s">
        <v>33</v>
      </c>
      <c r="E603" s="6"/>
      <c r="F603" s="8" t="s">
        <v>2671</v>
      </c>
      <c r="G603" s="8" t="s">
        <v>2672</v>
      </c>
      <c r="H603" s="19"/>
      <c r="I603" s="6" t="s">
        <v>95</v>
      </c>
      <c r="J603" s="6" t="s">
        <v>76</v>
      </c>
      <c r="K603" s="9"/>
      <c r="L603" s="28" t="s">
        <v>2673</v>
      </c>
      <c r="M603" s="6" t="s">
        <v>39</v>
      </c>
      <c r="N603" s="8" t="s">
        <v>2660</v>
      </c>
      <c r="O603" s="8" t="s">
        <v>2661</v>
      </c>
      <c r="P603" s="22"/>
      <c r="Q603" s="20"/>
      <c r="R603" s="22"/>
      <c r="S603" s="22"/>
      <c r="T603" s="22"/>
      <c r="U603" s="22"/>
      <c r="V603" s="22"/>
      <c r="W603" s="22"/>
      <c r="X603" s="20"/>
      <c r="Y603" s="10" t="s">
        <v>2260</v>
      </c>
      <c r="Z603" s="60" t="s">
        <v>2674</v>
      </c>
      <c r="AA603" s="12" t="str">
        <f t="shared" si="1"/>
        <v>M2-MyM-13a-E-1</v>
      </c>
      <c r="AB603" s="20"/>
      <c r="AC603" s="10"/>
      <c r="AD603" s="20"/>
      <c r="AE603" s="10" t="s">
        <v>46</v>
      </c>
    </row>
    <row r="604" ht="75.0" customHeight="1">
      <c r="A604" s="6" t="s">
        <v>2655</v>
      </c>
      <c r="B604" s="6" t="s">
        <v>2656</v>
      </c>
      <c r="C604" s="61" t="s">
        <v>52</v>
      </c>
      <c r="D604" s="7" t="s">
        <v>33</v>
      </c>
      <c r="E604" s="6"/>
      <c r="F604" s="8" t="s">
        <v>2675</v>
      </c>
      <c r="G604" s="8" t="s">
        <v>2676</v>
      </c>
      <c r="H604" s="19"/>
      <c r="I604" s="6" t="s">
        <v>95</v>
      </c>
      <c r="J604" s="6" t="s">
        <v>76</v>
      </c>
      <c r="K604" s="9"/>
      <c r="L604" s="28" t="s">
        <v>2677</v>
      </c>
      <c r="M604" s="6" t="s">
        <v>39</v>
      </c>
      <c r="N604" s="8" t="s">
        <v>2660</v>
      </c>
      <c r="O604" s="8" t="s">
        <v>2661</v>
      </c>
      <c r="P604" s="22"/>
      <c r="Q604" s="20"/>
      <c r="R604" s="22"/>
      <c r="S604" s="22"/>
      <c r="T604" s="22"/>
      <c r="U604" s="22"/>
      <c r="V604" s="22"/>
      <c r="W604" s="22"/>
      <c r="X604" s="20"/>
      <c r="Y604" s="10" t="s">
        <v>2260</v>
      </c>
      <c r="Z604" s="60" t="s">
        <v>2678</v>
      </c>
      <c r="AA604" s="12" t="str">
        <f t="shared" si="1"/>
        <v>M2-MyM-13a-E-2</v>
      </c>
      <c r="AB604" s="20"/>
      <c r="AC604" s="10"/>
      <c r="AD604" s="20"/>
      <c r="AE604" s="10" t="s">
        <v>46</v>
      </c>
    </row>
    <row r="605" ht="75.0" customHeight="1">
      <c r="A605" s="6" t="s">
        <v>2655</v>
      </c>
      <c r="B605" s="6" t="s">
        <v>2656</v>
      </c>
      <c r="C605" s="61" t="s">
        <v>52</v>
      </c>
      <c r="D605" s="7" t="s">
        <v>33</v>
      </c>
      <c r="E605" s="6"/>
      <c r="F605" s="8" t="s">
        <v>2679</v>
      </c>
      <c r="G605" s="8" t="s">
        <v>2680</v>
      </c>
      <c r="H605" s="19"/>
      <c r="I605" s="6" t="s">
        <v>95</v>
      </c>
      <c r="J605" s="6" t="s">
        <v>76</v>
      </c>
      <c r="K605" s="9"/>
      <c r="L605" s="28" t="s">
        <v>2681</v>
      </c>
      <c r="M605" s="6" t="s">
        <v>39</v>
      </c>
      <c r="N605" s="8" t="s">
        <v>2660</v>
      </c>
      <c r="O605" s="8" t="s">
        <v>2661</v>
      </c>
      <c r="P605" s="22"/>
      <c r="Q605" s="20"/>
      <c r="R605" s="22"/>
      <c r="S605" s="22"/>
      <c r="T605" s="22"/>
      <c r="U605" s="22"/>
      <c r="V605" s="22"/>
      <c r="W605" s="22"/>
      <c r="X605" s="20"/>
      <c r="Y605" s="10" t="s">
        <v>2260</v>
      </c>
      <c r="Z605" s="60" t="s">
        <v>2682</v>
      </c>
      <c r="AA605" s="12" t="str">
        <f t="shared" si="1"/>
        <v>M2-MyM-13a-E-3</v>
      </c>
      <c r="AB605" s="20"/>
      <c r="AC605" s="10"/>
      <c r="AD605" s="20"/>
      <c r="AE605" s="10" t="s">
        <v>46</v>
      </c>
    </row>
    <row r="606" ht="75.0" customHeight="1">
      <c r="A606" s="6" t="s">
        <v>2683</v>
      </c>
      <c r="B606" s="6" t="s">
        <v>2684</v>
      </c>
      <c r="C606" s="59" t="s">
        <v>32</v>
      </c>
      <c r="D606" s="7" t="s">
        <v>33</v>
      </c>
      <c r="E606" s="6"/>
      <c r="F606" s="8" t="s">
        <v>2685</v>
      </c>
      <c r="G606" s="19" t="s">
        <v>2686</v>
      </c>
      <c r="H606" s="19"/>
      <c r="I606" s="10" t="s">
        <v>95</v>
      </c>
      <c r="J606" s="10" t="s">
        <v>73</v>
      </c>
      <c r="K606" s="8" t="s">
        <v>2687</v>
      </c>
      <c r="L606" s="30" t="s">
        <v>2688</v>
      </c>
      <c r="M606" s="10" t="s">
        <v>39</v>
      </c>
      <c r="N606" s="8" t="s">
        <v>2689</v>
      </c>
      <c r="O606" s="8" t="s">
        <v>2689</v>
      </c>
      <c r="P606" s="22"/>
      <c r="Q606" s="20"/>
      <c r="R606" s="22"/>
      <c r="S606" s="22"/>
      <c r="T606" s="22"/>
      <c r="U606" s="22"/>
      <c r="V606" s="22"/>
      <c r="W606" s="22"/>
      <c r="X606" s="20"/>
      <c r="Y606" s="10" t="s">
        <v>2260</v>
      </c>
      <c r="Z606" s="19" t="s">
        <v>2690</v>
      </c>
      <c r="AA606" s="12" t="str">
        <f t="shared" si="1"/>
        <v>M2-MyM-14a-I-1</v>
      </c>
      <c r="AB606" s="20"/>
      <c r="AC606" s="10"/>
      <c r="AD606" s="20"/>
      <c r="AE606" s="10" t="s">
        <v>46</v>
      </c>
    </row>
    <row r="607" ht="75.0" customHeight="1">
      <c r="A607" s="6" t="s">
        <v>2683</v>
      </c>
      <c r="B607" s="6" t="s">
        <v>2684</v>
      </c>
      <c r="C607" s="61" t="s">
        <v>52</v>
      </c>
      <c r="D607" s="7" t="s">
        <v>33</v>
      </c>
      <c r="E607" s="6"/>
      <c r="F607" s="8" t="s">
        <v>2685</v>
      </c>
      <c r="G607" s="19" t="s">
        <v>2686</v>
      </c>
      <c r="H607" s="19"/>
      <c r="I607" s="10" t="s">
        <v>95</v>
      </c>
      <c r="J607" s="10" t="s">
        <v>76</v>
      </c>
      <c r="K607" s="8" t="s">
        <v>2691</v>
      </c>
      <c r="L607" s="30" t="s">
        <v>2692</v>
      </c>
      <c r="M607" s="10" t="s">
        <v>39</v>
      </c>
      <c r="N607" s="8" t="s">
        <v>2689</v>
      </c>
      <c r="O607" s="8" t="s">
        <v>2689</v>
      </c>
      <c r="P607" s="22"/>
      <c r="Q607" s="20"/>
      <c r="R607" s="22"/>
      <c r="S607" s="22"/>
      <c r="T607" s="22"/>
      <c r="U607" s="22"/>
      <c r="V607" s="22"/>
      <c r="W607" s="22"/>
      <c r="X607" s="20"/>
      <c r="Y607" s="10" t="s">
        <v>2260</v>
      </c>
      <c r="Z607" s="19" t="s">
        <v>2693</v>
      </c>
      <c r="AA607" s="12" t="str">
        <f t="shared" si="1"/>
        <v>M2-MyM-14a-E-1</v>
      </c>
      <c r="AB607" s="20"/>
      <c r="AC607" s="10"/>
      <c r="AD607" s="20"/>
      <c r="AE607" s="10" t="s">
        <v>46</v>
      </c>
    </row>
    <row r="608" ht="75.0" customHeight="1">
      <c r="A608" s="6" t="s">
        <v>2694</v>
      </c>
      <c r="B608" s="6" t="s">
        <v>2695</v>
      </c>
      <c r="C608" s="59" t="s">
        <v>32</v>
      </c>
      <c r="D608" s="7" t="s">
        <v>33</v>
      </c>
      <c r="E608" s="6"/>
      <c r="F608" s="8" t="s">
        <v>2696</v>
      </c>
      <c r="G608" s="19"/>
      <c r="H608" s="19"/>
      <c r="I608" s="10" t="s">
        <v>95</v>
      </c>
      <c r="J608" s="10" t="s">
        <v>36</v>
      </c>
      <c r="K608" s="8" t="s">
        <v>2697</v>
      </c>
      <c r="L608" s="30" t="s">
        <v>2698</v>
      </c>
      <c r="M608" s="10" t="s">
        <v>39</v>
      </c>
      <c r="N608" s="8" t="s">
        <v>2699</v>
      </c>
      <c r="O608" s="8" t="s">
        <v>2699</v>
      </c>
      <c r="P608" s="22"/>
      <c r="Q608" s="20"/>
      <c r="R608" s="22"/>
      <c r="S608" s="22"/>
      <c r="T608" s="22"/>
      <c r="U608" s="22"/>
      <c r="V608" s="22"/>
      <c r="W608" s="22"/>
      <c r="X608" s="20"/>
      <c r="Y608" s="10" t="s">
        <v>2260</v>
      </c>
      <c r="Z608" s="19" t="s">
        <v>2700</v>
      </c>
      <c r="AA608" s="12" t="str">
        <f t="shared" si="1"/>
        <v>M2-MyM-14b-I-1</v>
      </c>
      <c r="AB608" s="20"/>
      <c r="AC608" s="10"/>
      <c r="AD608" s="20"/>
      <c r="AE608" s="10" t="s">
        <v>46</v>
      </c>
    </row>
    <row r="609" ht="75.0" customHeight="1">
      <c r="A609" s="6" t="s">
        <v>2694</v>
      </c>
      <c r="B609" s="6" t="s">
        <v>2695</v>
      </c>
      <c r="C609" s="59" t="s">
        <v>32</v>
      </c>
      <c r="D609" s="7" t="s">
        <v>33</v>
      </c>
      <c r="E609" s="6"/>
      <c r="F609" s="8" t="s">
        <v>2701</v>
      </c>
      <c r="G609" s="19"/>
      <c r="H609" s="19"/>
      <c r="I609" s="10" t="s">
        <v>95</v>
      </c>
      <c r="J609" s="10" t="s">
        <v>36</v>
      </c>
      <c r="K609" s="8" t="s">
        <v>2697</v>
      </c>
      <c r="L609" s="30" t="s">
        <v>2698</v>
      </c>
      <c r="M609" s="10" t="s">
        <v>39</v>
      </c>
      <c r="N609" s="8" t="s">
        <v>2702</v>
      </c>
      <c r="O609" s="8" t="s">
        <v>2702</v>
      </c>
      <c r="P609" s="22"/>
      <c r="Q609" s="20"/>
      <c r="R609" s="22"/>
      <c r="S609" s="22"/>
      <c r="T609" s="22"/>
      <c r="U609" s="22"/>
      <c r="V609" s="22"/>
      <c r="W609" s="22"/>
      <c r="X609" s="20"/>
      <c r="Y609" s="10" t="s">
        <v>2260</v>
      </c>
      <c r="Z609" s="19" t="s">
        <v>2703</v>
      </c>
      <c r="AA609" s="12" t="str">
        <f t="shared" si="1"/>
        <v>M2-MyM-14b-I-2</v>
      </c>
      <c r="AB609" s="20"/>
      <c r="AC609" s="10"/>
      <c r="AD609" s="20"/>
      <c r="AE609" s="10" t="s">
        <v>46</v>
      </c>
    </row>
    <row r="610" ht="75.0" customHeight="1">
      <c r="A610" s="6" t="s">
        <v>2704</v>
      </c>
      <c r="B610" s="6" t="s">
        <v>2705</v>
      </c>
      <c r="C610" s="59" t="s">
        <v>32</v>
      </c>
      <c r="D610" s="7" t="s">
        <v>33</v>
      </c>
      <c r="E610" s="6"/>
      <c r="F610" s="8" t="s">
        <v>2706</v>
      </c>
      <c r="G610" s="19" t="s">
        <v>2707</v>
      </c>
      <c r="H610" s="19"/>
      <c r="I610" s="10" t="s">
        <v>675</v>
      </c>
      <c r="J610" s="10" t="s">
        <v>66</v>
      </c>
      <c r="K610" s="8" t="s">
        <v>2708</v>
      </c>
      <c r="L610" s="30" t="s">
        <v>810</v>
      </c>
      <c r="M610" s="10" t="s">
        <v>39</v>
      </c>
      <c r="N610" s="8" t="s">
        <v>2709</v>
      </c>
      <c r="O610" s="8" t="s">
        <v>2710</v>
      </c>
      <c r="P610" s="22"/>
      <c r="Q610" s="20"/>
      <c r="R610" s="22"/>
      <c r="S610" s="22"/>
      <c r="T610" s="22"/>
      <c r="U610" s="22"/>
      <c r="V610" s="22"/>
      <c r="W610" s="22"/>
      <c r="X610" s="20"/>
      <c r="Y610" s="10" t="s">
        <v>2260</v>
      </c>
      <c r="Z610" s="19" t="s">
        <v>2711</v>
      </c>
      <c r="AA610" s="12" t="str">
        <f t="shared" si="1"/>
        <v>M2-MyM-15a-I-1</v>
      </c>
      <c r="AB610" s="20"/>
      <c r="AC610" s="10"/>
      <c r="AD610" s="20"/>
      <c r="AE610" s="10" t="s">
        <v>46</v>
      </c>
    </row>
    <row r="611" ht="75.0" customHeight="1">
      <c r="A611" s="6" t="s">
        <v>2704</v>
      </c>
      <c r="B611" s="6" t="s">
        <v>2705</v>
      </c>
      <c r="C611" s="59" t="s">
        <v>32</v>
      </c>
      <c r="D611" s="7" t="s">
        <v>33</v>
      </c>
      <c r="E611" s="6"/>
      <c r="F611" s="8" t="s">
        <v>2712</v>
      </c>
      <c r="G611" s="19" t="s">
        <v>2713</v>
      </c>
      <c r="H611" s="19"/>
      <c r="I611" s="10" t="s">
        <v>675</v>
      </c>
      <c r="J611" s="10" t="s">
        <v>66</v>
      </c>
      <c r="K611" s="8" t="s">
        <v>2714</v>
      </c>
      <c r="L611" s="30" t="s">
        <v>2715</v>
      </c>
      <c r="M611" s="10" t="s">
        <v>39</v>
      </c>
      <c r="N611" s="8" t="s">
        <v>2716</v>
      </c>
      <c r="O611" s="8" t="s">
        <v>2717</v>
      </c>
      <c r="P611" s="22"/>
      <c r="Q611" s="20"/>
      <c r="R611" s="22"/>
      <c r="S611" s="22"/>
      <c r="T611" s="22"/>
      <c r="U611" s="22"/>
      <c r="V611" s="22"/>
      <c r="W611" s="22"/>
      <c r="X611" s="20"/>
      <c r="Y611" s="10" t="s">
        <v>2260</v>
      </c>
      <c r="Z611" s="19" t="s">
        <v>2718</v>
      </c>
      <c r="AA611" s="12" t="str">
        <f t="shared" si="1"/>
        <v>M2-MyM-15a-I-2</v>
      </c>
      <c r="AB611" s="20"/>
      <c r="AC611" s="10"/>
      <c r="AD611" s="20"/>
      <c r="AE611" s="10" t="s">
        <v>46</v>
      </c>
    </row>
    <row r="612" ht="75.0" customHeight="1">
      <c r="A612" s="6" t="s">
        <v>2704</v>
      </c>
      <c r="B612" s="6" t="s">
        <v>2705</v>
      </c>
      <c r="C612" s="59" t="s">
        <v>32</v>
      </c>
      <c r="D612" s="7" t="s">
        <v>33</v>
      </c>
      <c r="E612" s="6"/>
      <c r="F612" s="8" t="s">
        <v>2719</v>
      </c>
      <c r="G612" s="19" t="s">
        <v>2707</v>
      </c>
      <c r="H612" s="19"/>
      <c r="I612" s="10" t="s">
        <v>675</v>
      </c>
      <c r="J612" s="10" t="s">
        <v>66</v>
      </c>
      <c r="K612" s="8" t="s">
        <v>2720</v>
      </c>
      <c r="L612" s="30" t="s">
        <v>2715</v>
      </c>
      <c r="M612" s="10" t="s">
        <v>39</v>
      </c>
      <c r="N612" s="8" t="s">
        <v>2716</v>
      </c>
      <c r="O612" s="8" t="s">
        <v>2717</v>
      </c>
      <c r="P612" s="22"/>
      <c r="Q612" s="20"/>
      <c r="R612" s="22"/>
      <c r="S612" s="22"/>
      <c r="T612" s="22"/>
      <c r="U612" s="22"/>
      <c r="V612" s="22"/>
      <c r="W612" s="22"/>
      <c r="X612" s="20"/>
      <c r="Y612" s="10" t="s">
        <v>2260</v>
      </c>
      <c r="Z612" s="19" t="s">
        <v>2721</v>
      </c>
      <c r="AA612" s="12" t="str">
        <f t="shared" si="1"/>
        <v>M2-MyM-15a-I-3</v>
      </c>
      <c r="AB612" s="20"/>
      <c r="AC612" s="10"/>
      <c r="AD612" s="20"/>
      <c r="AE612" s="10" t="s">
        <v>46</v>
      </c>
    </row>
    <row r="613" ht="75.0" customHeight="1">
      <c r="A613" s="6" t="s">
        <v>2704</v>
      </c>
      <c r="B613" s="6" t="s">
        <v>2705</v>
      </c>
      <c r="C613" s="61" t="s">
        <v>52</v>
      </c>
      <c r="D613" s="7" t="s">
        <v>33</v>
      </c>
      <c r="E613" s="6"/>
      <c r="F613" s="8" t="s">
        <v>2722</v>
      </c>
      <c r="G613" s="19" t="s">
        <v>2723</v>
      </c>
      <c r="H613" s="19"/>
      <c r="I613" s="10" t="s">
        <v>675</v>
      </c>
      <c r="J613" s="10" t="s">
        <v>76</v>
      </c>
      <c r="K613" s="8" t="s">
        <v>2724</v>
      </c>
      <c r="L613" s="30" t="s">
        <v>2725</v>
      </c>
      <c r="M613" s="10" t="s">
        <v>39</v>
      </c>
      <c r="N613" s="8" t="s">
        <v>2709</v>
      </c>
      <c r="O613" s="8" t="s">
        <v>2710</v>
      </c>
      <c r="P613" s="22"/>
      <c r="Q613" s="20"/>
      <c r="R613" s="22"/>
      <c r="S613" s="22"/>
      <c r="T613" s="22"/>
      <c r="U613" s="22"/>
      <c r="V613" s="22"/>
      <c r="W613" s="22"/>
      <c r="X613" s="20"/>
      <c r="Y613" s="10" t="s">
        <v>2260</v>
      </c>
      <c r="Z613" s="19" t="s">
        <v>2726</v>
      </c>
      <c r="AA613" s="12" t="str">
        <f t="shared" si="1"/>
        <v>M2-MyM-15a-E-1</v>
      </c>
      <c r="AB613" s="20"/>
      <c r="AC613" s="10"/>
      <c r="AD613" s="20"/>
      <c r="AE613" s="10" t="s">
        <v>46</v>
      </c>
    </row>
    <row r="614" ht="75.0" customHeight="1">
      <c r="A614" s="6" t="s">
        <v>2704</v>
      </c>
      <c r="B614" s="6" t="s">
        <v>2705</v>
      </c>
      <c r="C614" s="61" t="s">
        <v>52</v>
      </c>
      <c r="D614" s="7" t="s">
        <v>33</v>
      </c>
      <c r="E614" s="6"/>
      <c r="F614" s="8" t="s">
        <v>2727</v>
      </c>
      <c r="G614" s="19" t="s">
        <v>2728</v>
      </c>
      <c r="H614" s="19"/>
      <c r="I614" s="10" t="s">
        <v>675</v>
      </c>
      <c r="J614" s="10" t="s">
        <v>76</v>
      </c>
      <c r="K614" s="8" t="s">
        <v>2729</v>
      </c>
      <c r="L614" s="30" t="s">
        <v>2730</v>
      </c>
      <c r="M614" s="10" t="s">
        <v>39</v>
      </c>
      <c r="N614" s="8" t="s">
        <v>2716</v>
      </c>
      <c r="O614" s="8" t="s">
        <v>2717</v>
      </c>
      <c r="P614" s="22"/>
      <c r="Q614" s="20"/>
      <c r="R614" s="22"/>
      <c r="S614" s="22"/>
      <c r="T614" s="22"/>
      <c r="U614" s="22"/>
      <c r="V614" s="22"/>
      <c r="W614" s="22"/>
      <c r="X614" s="20"/>
      <c r="Y614" s="10" t="s">
        <v>2260</v>
      </c>
      <c r="Z614" s="19" t="s">
        <v>2731</v>
      </c>
      <c r="AA614" s="12" t="str">
        <f t="shared" si="1"/>
        <v>M2-MyM-15a-E-2</v>
      </c>
      <c r="AB614" s="20"/>
      <c r="AC614" s="10"/>
      <c r="AD614" s="20"/>
      <c r="AE614" s="10" t="s">
        <v>46</v>
      </c>
    </row>
    <row r="615" ht="75.0" customHeight="1">
      <c r="A615" s="6" t="s">
        <v>2704</v>
      </c>
      <c r="B615" s="6" t="s">
        <v>2705</v>
      </c>
      <c r="C615" s="61" t="s">
        <v>52</v>
      </c>
      <c r="D615" s="7" t="s">
        <v>33</v>
      </c>
      <c r="E615" s="6"/>
      <c r="F615" s="8" t="s">
        <v>2732</v>
      </c>
      <c r="G615" s="19" t="s">
        <v>2707</v>
      </c>
      <c r="H615" s="19"/>
      <c r="I615" s="10" t="s">
        <v>675</v>
      </c>
      <c r="J615" s="10" t="s">
        <v>76</v>
      </c>
      <c r="K615" s="8" t="s">
        <v>2733</v>
      </c>
      <c r="L615" s="30" t="s">
        <v>2730</v>
      </c>
      <c r="M615" s="10" t="s">
        <v>39</v>
      </c>
      <c r="N615" s="8" t="s">
        <v>2716</v>
      </c>
      <c r="O615" s="8" t="s">
        <v>2717</v>
      </c>
      <c r="P615" s="22"/>
      <c r="Q615" s="20"/>
      <c r="R615" s="22"/>
      <c r="S615" s="22"/>
      <c r="T615" s="22"/>
      <c r="U615" s="22"/>
      <c r="V615" s="22"/>
      <c r="W615" s="22"/>
      <c r="X615" s="20"/>
      <c r="Y615" s="10" t="s">
        <v>2260</v>
      </c>
      <c r="Z615" s="19" t="s">
        <v>2734</v>
      </c>
      <c r="AA615" s="12" t="str">
        <f t="shared" si="1"/>
        <v>M2-MyM-15a-E-3</v>
      </c>
      <c r="AB615" s="20"/>
      <c r="AC615" s="10"/>
      <c r="AD615" s="20"/>
      <c r="AE615" s="10" t="s">
        <v>46</v>
      </c>
    </row>
    <row r="616" ht="75.0" customHeight="1">
      <c r="A616" s="6" t="s">
        <v>2735</v>
      </c>
      <c r="B616" s="6" t="s">
        <v>2736</v>
      </c>
      <c r="C616" s="20" t="s">
        <v>32</v>
      </c>
      <c r="D616" s="7" t="s">
        <v>33</v>
      </c>
      <c r="E616" s="6"/>
      <c r="F616" s="8" t="s">
        <v>2737</v>
      </c>
      <c r="G616" s="9"/>
      <c r="H616" s="9"/>
      <c r="I616" s="6" t="s">
        <v>95</v>
      </c>
      <c r="J616" s="10" t="s">
        <v>531</v>
      </c>
      <c r="K616" s="9" t="s">
        <v>2738</v>
      </c>
      <c r="L616" s="55" t="s">
        <v>2739</v>
      </c>
      <c r="M616" s="33" t="s">
        <v>39</v>
      </c>
      <c r="N616" s="62" t="s">
        <v>2740</v>
      </c>
      <c r="O616" s="63" t="s">
        <v>2741</v>
      </c>
      <c r="P616" s="22"/>
      <c r="Q616" s="20"/>
      <c r="R616" s="22"/>
      <c r="S616" s="22"/>
      <c r="T616" s="22"/>
      <c r="U616" s="22"/>
      <c r="V616" s="22"/>
      <c r="W616" s="22"/>
      <c r="X616" s="20"/>
      <c r="Y616" s="10" t="s">
        <v>2260</v>
      </c>
      <c r="Z616" s="14" t="s">
        <v>2742</v>
      </c>
      <c r="AA616" s="12" t="str">
        <f t="shared" si="1"/>
        <v>M2-MyM-5a-I-1</v>
      </c>
      <c r="AB616" s="10" t="s">
        <v>44</v>
      </c>
      <c r="AC616" s="10" t="s">
        <v>555</v>
      </c>
      <c r="AD616" s="10" t="s">
        <v>45</v>
      </c>
      <c r="AE616" s="10" t="s">
        <v>46</v>
      </c>
    </row>
    <row r="617" ht="75.0" customHeight="1">
      <c r="A617" s="6" t="s">
        <v>2735</v>
      </c>
      <c r="B617" s="6" t="s">
        <v>2736</v>
      </c>
      <c r="C617" s="20" t="s">
        <v>32</v>
      </c>
      <c r="D617" s="7" t="s">
        <v>33</v>
      </c>
      <c r="E617" s="6"/>
      <c r="F617" s="8" t="s">
        <v>2737</v>
      </c>
      <c r="G617" s="9"/>
      <c r="H617" s="9"/>
      <c r="I617" s="6" t="s">
        <v>95</v>
      </c>
      <c r="J617" s="10" t="s">
        <v>531</v>
      </c>
      <c r="K617" s="9" t="s">
        <v>2743</v>
      </c>
      <c r="L617" s="55" t="s">
        <v>2744</v>
      </c>
      <c r="M617" s="33" t="s">
        <v>39</v>
      </c>
      <c r="N617" s="62" t="s">
        <v>2740</v>
      </c>
      <c r="O617" s="63" t="s">
        <v>2745</v>
      </c>
      <c r="P617" s="22"/>
      <c r="Q617" s="20"/>
      <c r="R617" s="22"/>
      <c r="S617" s="22"/>
      <c r="T617" s="22"/>
      <c r="U617" s="22"/>
      <c r="V617" s="22"/>
      <c r="W617" s="22"/>
      <c r="X617" s="20"/>
      <c r="Y617" s="10" t="s">
        <v>2260</v>
      </c>
      <c r="Z617" s="14" t="s">
        <v>2746</v>
      </c>
      <c r="AA617" s="12" t="str">
        <f t="shared" si="1"/>
        <v>M2-MyM-5a-I-2</v>
      </c>
      <c r="AB617" s="10" t="s">
        <v>44</v>
      </c>
      <c r="AC617" s="10" t="s">
        <v>555</v>
      </c>
      <c r="AD617" s="10" t="s">
        <v>45</v>
      </c>
      <c r="AE617" s="10" t="s">
        <v>46</v>
      </c>
    </row>
    <row r="618" ht="75.0" customHeight="1">
      <c r="A618" s="6" t="s">
        <v>2735</v>
      </c>
      <c r="B618" s="6" t="s">
        <v>2736</v>
      </c>
      <c r="C618" s="20" t="s">
        <v>32</v>
      </c>
      <c r="D618" s="7" t="s">
        <v>33</v>
      </c>
      <c r="E618" s="6"/>
      <c r="F618" s="8" t="s">
        <v>2737</v>
      </c>
      <c r="G618" s="9"/>
      <c r="H618" s="9"/>
      <c r="I618" s="6" t="s">
        <v>95</v>
      </c>
      <c r="J618" s="10" t="s">
        <v>531</v>
      </c>
      <c r="K618" s="9" t="s">
        <v>2747</v>
      </c>
      <c r="L618" s="8" t="s">
        <v>2748</v>
      </c>
      <c r="M618" s="33" t="s">
        <v>39</v>
      </c>
      <c r="N618" s="62" t="s">
        <v>2740</v>
      </c>
      <c r="O618" s="63" t="s">
        <v>2749</v>
      </c>
      <c r="P618" s="22"/>
      <c r="Q618" s="20"/>
      <c r="R618" s="22"/>
      <c r="S618" s="22"/>
      <c r="T618" s="22"/>
      <c r="U618" s="22"/>
      <c r="V618" s="22"/>
      <c r="W618" s="22"/>
      <c r="X618" s="20"/>
      <c r="Y618" s="10" t="s">
        <v>2260</v>
      </c>
      <c r="Z618" s="14" t="s">
        <v>2750</v>
      </c>
      <c r="AA618" s="12" t="str">
        <f t="shared" si="1"/>
        <v>M2-MyM-5a-I-3</v>
      </c>
      <c r="AB618" s="10" t="s">
        <v>44</v>
      </c>
      <c r="AC618" s="10" t="s">
        <v>555</v>
      </c>
      <c r="AD618" s="10" t="s">
        <v>45</v>
      </c>
      <c r="AE618" s="10" t="s">
        <v>46</v>
      </c>
    </row>
    <row r="619" ht="75.0" customHeight="1">
      <c r="A619" s="6" t="s">
        <v>2735</v>
      </c>
      <c r="B619" s="6" t="s">
        <v>2736</v>
      </c>
      <c r="C619" s="20" t="s">
        <v>32</v>
      </c>
      <c r="D619" s="7" t="s">
        <v>33</v>
      </c>
      <c r="E619" s="6"/>
      <c r="F619" s="8" t="s">
        <v>2737</v>
      </c>
      <c r="G619" s="9"/>
      <c r="H619" s="9"/>
      <c r="I619" s="6" t="s">
        <v>95</v>
      </c>
      <c r="J619" s="10" t="s">
        <v>531</v>
      </c>
      <c r="K619" s="9" t="s">
        <v>2747</v>
      </c>
      <c r="L619" s="8" t="s">
        <v>2748</v>
      </c>
      <c r="M619" s="33" t="s">
        <v>39</v>
      </c>
      <c r="N619" s="62" t="s">
        <v>2740</v>
      </c>
      <c r="O619" s="63" t="s">
        <v>2749</v>
      </c>
      <c r="P619" s="22"/>
      <c r="Q619" s="20"/>
      <c r="R619" s="22"/>
      <c r="S619" s="22"/>
      <c r="T619" s="22"/>
      <c r="U619" s="22"/>
      <c r="V619" s="22"/>
      <c r="W619" s="22"/>
      <c r="X619" s="20"/>
      <c r="Y619" s="10" t="s">
        <v>2260</v>
      </c>
      <c r="Z619" s="14" t="s">
        <v>2751</v>
      </c>
      <c r="AA619" s="12" t="str">
        <f t="shared" si="1"/>
        <v>M2-MyM-5a-I-4</v>
      </c>
      <c r="AB619" s="10" t="s">
        <v>44</v>
      </c>
      <c r="AC619" s="10" t="s">
        <v>555</v>
      </c>
      <c r="AD619" s="10" t="s">
        <v>45</v>
      </c>
      <c r="AE619" s="10" t="s">
        <v>46</v>
      </c>
    </row>
    <row r="620" ht="75.0" customHeight="1">
      <c r="A620" s="6" t="s">
        <v>2735</v>
      </c>
      <c r="B620" s="6" t="s">
        <v>2736</v>
      </c>
      <c r="C620" s="20" t="s">
        <v>52</v>
      </c>
      <c r="D620" s="7" t="s">
        <v>33</v>
      </c>
      <c r="E620" s="6"/>
      <c r="F620" s="8" t="s">
        <v>2752</v>
      </c>
      <c r="G620" s="9" t="s">
        <v>2753</v>
      </c>
      <c r="H620" s="9"/>
      <c r="I620" s="6" t="s">
        <v>95</v>
      </c>
      <c r="J620" s="6" t="s">
        <v>76</v>
      </c>
      <c r="K620" s="9" t="s">
        <v>2754</v>
      </c>
      <c r="L620" s="55" t="s">
        <v>2755</v>
      </c>
      <c r="M620" s="33" t="s">
        <v>39</v>
      </c>
      <c r="N620" s="62" t="s">
        <v>2740</v>
      </c>
      <c r="O620" s="63" t="s">
        <v>2756</v>
      </c>
      <c r="P620" s="22"/>
      <c r="Q620" s="20"/>
      <c r="R620" s="22"/>
      <c r="S620" s="22"/>
      <c r="T620" s="22"/>
      <c r="U620" s="22"/>
      <c r="V620" s="22"/>
      <c r="W620" s="22"/>
      <c r="X620" s="20"/>
      <c r="Y620" s="10" t="s">
        <v>2260</v>
      </c>
      <c r="Z620" s="14" t="s">
        <v>2757</v>
      </c>
      <c r="AA620" s="12" t="str">
        <f t="shared" si="1"/>
        <v>M2-MyM-5a-E-1</v>
      </c>
      <c r="AB620" s="10" t="s">
        <v>44</v>
      </c>
      <c r="AC620" s="10" t="s">
        <v>555</v>
      </c>
      <c r="AD620" s="10" t="s">
        <v>45</v>
      </c>
      <c r="AE620" s="10" t="s">
        <v>46</v>
      </c>
    </row>
    <row r="621" ht="75.0" customHeight="1">
      <c r="A621" s="6" t="s">
        <v>2735</v>
      </c>
      <c r="B621" s="6" t="s">
        <v>2736</v>
      </c>
      <c r="C621" s="20" t="s">
        <v>115</v>
      </c>
      <c r="D621" s="7" t="s">
        <v>33</v>
      </c>
      <c r="E621" s="6"/>
      <c r="F621" s="8" t="s">
        <v>2758</v>
      </c>
      <c r="G621" s="9" t="s">
        <v>2759</v>
      </c>
      <c r="H621" s="9"/>
      <c r="I621" s="6" t="s">
        <v>95</v>
      </c>
      <c r="J621" s="6" t="s">
        <v>76</v>
      </c>
      <c r="K621" s="8" t="s">
        <v>2760</v>
      </c>
      <c r="L621" s="55" t="s">
        <v>2761</v>
      </c>
      <c r="M621" s="33" t="s">
        <v>39</v>
      </c>
      <c r="N621" s="62" t="s">
        <v>2740</v>
      </c>
      <c r="O621" s="63" t="s">
        <v>2762</v>
      </c>
      <c r="P621" s="22"/>
      <c r="Q621" s="20"/>
      <c r="R621" s="22"/>
      <c r="S621" s="22"/>
      <c r="T621" s="22"/>
      <c r="U621" s="22"/>
      <c r="V621" s="22"/>
      <c r="W621" s="22"/>
      <c r="X621" s="20"/>
      <c r="Y621" s="10" t="s">
        <v>2260</v>
      </c>
      <c r="Z621" s="14" t="s">
        <v>2763</v>
      </c>
      <c r="AA621" s="12" t="str">
        <f t="shared" si="1"/>
        <v>M2-MyM-5a-A-1</v>
      </c>
      <c r="AB621" s="10" t="s">
        <v>44</v>
      </c>
      <c r="AC621" s="10" t="s">
        <v>555</v>
      </c>
      <c r="AD621" s="10" t="s">
        <v>45</v>
      </c>
      <c r="AE621" s="10" t="s">
        <v>46</v>
      </c>
    </row>
    <row r="622" ht="75.0" customHeight="1">
      <c r="A622" s="6" t="s">
        <v>2735</v>
      </c>
      <c r="B622" s="6" t="s">
        <v>2736</v>
      </c>
      <c r="C622" s="20" t="s">
        <v>115</v>
      </c>
      <c r="D622" s="7" t="s">
        <v>33</v>
      </c>
      <c r="E622" s="6"/>
      <c r="F622" s="8" t="s">
        <v>2764</v>
      </c>
      <c r="G622" s="9" t="s">
        <v>2765</v>
      </c>
      <c r="H622" s="9"/>
      <c r="I622" s="6" t="s">
        <v>95</v>
      </c>
      <c r="J622" s="6" t="s">
        <v>76</v>
      </c>
      <c r="K622" s="8" t="s">
        <v>2766</v>
      </c>
      <c r="L622" s="55" t="s">
        <v>2767</v>
      </c>
      <c r="M622" s="33" t="s">
        <v>39</v>
      </c>
      <c r="N622" s="62" t="s">
        <v>2740</v>
      </c>
      <c r="O622" s="63" t="s">
        <v>2768</v>
      </c>
      <c r="P622" s="22"/>
      <c r="Q622" s="20"/>
      <c r="R622" s="22"/>
      <c r="S622" s="22"/>
      <c r="T622" s="22"/>
      <c r="U622" s="22"/>
      <c r="V622" s="22"/>
      <c r="W622" s="22"/>
      <c r="X622" s="20"/>
      <c r="Y622" s="10" t="s">
        <v>2260</v>
      </c>
      <c r="Z622" s="14" t="s">
        <v>2769</v>
      </c>
      <c r="AA622" s="12" t="str">
        <f t="shared" si="1"/>
        <v>M2-MyM-5a-A-2</v>
      </c>
      <c r="AB622" s="10" t="s">
        <v>44</v>
      </c>
      <c r="AC622" s="10" t="s">
        <v>555</v>
      </c>
      <c r="AD622" s="10" t="s">
        <v>45</v>
      </c>
      <c r="AE622" s="10" t="s">
        <v>46</v>
      </c>
    </row>
    <row r="623" ht="75.0" customHeight="1">
      <c r="A623" s="6" t="s">
        <v>2735</v>
      </c>
      <c r="B623" s="6" t="s">
        <v>2736</v>
      </c>
      <c r="C623" s="20" t="s">
        <v>115</v>
      </c>
      <c r="D623" s="7" t="s">
        <v>33</v>
      </c>
      <c r="E623" s="6"/>
      <c r="F623" s="8" t="s">
        <v>2770</v>
      </c>
      <c r="G623" s="9" t="s">
        <v>2771</v>
      </c>
      <c r="H623" s="9"/>
      <c r="I623" s="6" t="s">
        <v>2772</v>
      </c>
      <c r="J623" s="6" t="s">
        <v>76</v>
      </c>
      <c r="K623" s="8" t="s">
        <v>2773</v>
      </c>
      <c r="L623" s="55" t="s">
        <v>2774</v>
      </c>
      <c r="M623" s="33" t="s">
        <v>39</v>
      </c>
      <c r="N623" s="62" t="s">
        <v>2740</v>
      </c>
      <c r="O623" s="63" t="s">
        <v>2775</v>
      </c>
      <c r="P623" s="22"/>
      <c r="Q623" s="20"/>
      <c r="R623" s="22"/>
      <c r="S623" s="22"/>
      <c r="T623" s="22"/>
      <c r="U623" s="22"/>
      <c r="V623" s="22"/>
      <c r="W623" s="22"/>
      <c r="X623" s="20"/>
      <c r="Y623" s="10" t="s">
        <v>2260</v>
      </c>
      <c r="Z623" s="14" t="s">
        <v>2776</v>
      </c>
      <c r="AA623" s="12" t="str">
        <f t="shared" si="1"/>
        <v>M2-MyM-5a-A-3</v>
      </c>
      <c r="AB623" s="10" t="s">
        <v>44</v>
      </c>
      <c r="AC623" s="10" t="s">
        <v>555</v>
      </c>
      <c r="AD623" s="10" t="s">
        <v>45</v>
      </c>
      <c r="AE623" s="10" t="s">
        <v>46</v>
      </c>
    </row>
    <row r="624" ht="75.0" customHeight="1">
      <c r="A624" s="6" t="s">
        <v>2777</v>
      </c>
      <c r="B624" s="6" t="s">
        <v>2778</v>
      </c>
      <c r="C624" s="20" t="s">
        <v>32</v>
      </c>
      <c r="D624" s="10" t="s">
        <v>33</v>
      </c>
      <c r="E624" s="6"/>
      <c r="F624" s="8" t="s">
        <v>2779</v>
      </c>
      <c r="G624" s="9"/>
      <c r="H624" s="9"/>
      <c r="I624" s="6" t="s">
        <v>675</v>
      </c>
      <c r="J624" s="10" t="s">
        <v>531</v>
      </c>
      <c r="K624" s="19" t="s">
        <v>2780</v>
      </c>
      <c r="L624" s="8" t="s">
        <v>2781</v>
      </c>
      <c r="M624" s="33" t="s">
        <v>39</v>
      </c>
      <c r="N624" s="62" t="s">
        <v>2782</v>
      </c>
      <c r="O624" s="9" t="s">
        <v>2783</v>
      </c>
      <c r="P624" s="22"/>
      <c r="Q624" s="20"/>
      <c r="R624" s="22"/>
      <c r="S624" s="22"/>
      <c r="T624" s="22"/>
      <c r="U624" s="22"/>
      <c r="V624" s="22"/>
      <c r="W624" s="22"/>
      <c r="X624" s="20"/>
      <c r="Y624" s="10" t="s">
        <v>2260</v>
      </c>
      <c r="Z624" s="14" t="s">
        <v>2784</v>
      </c>
      <c r="AA624" s="12" t="str">
        <f t="shared" si="1"/>
        <v>M2-MyM-5b-I-1</v>
      </c>
      <c r="AB624" s="10" t="s">
        <v>44</v>
      </c>
      <c r="AC624" s="10" t="s">
        <v>555</v>
      </c>
      <c r="AD624" s="10" t="s">
        <v>45</v>
      </c>
      <c r="AE624" s="10" t="s">
        <v>46</v>
      </c>
    </row>
    <row r="625" ht="75.0" customHeight="1">
      <c r="A625" s="6" t="s">
        <v>2777</v>
      </c>
      <c r="B625" s="6" t="s">
        <v>2778</v>
      </c>
      <c r="C625" s="20" t="s">
        <v>52</v>
      </c>
      <c r="D625" s="7" t="s">
        <v>33</v>
      </c>
      <c r="E625" s="6"/>
      <c r="F625" s="9" t="s">
        <v>2785</v>
      </c>
      <c r="G625" s="9" t="s">
        <v>2786</v>
      </c>
      <c r="H625" s="9"/>
      <c r="I625" s="6" t="s">
        <v>675</v>
      </c>
      <c r="J625" s="6" t="s">
        <v>76</v>
      </c>
      <c r="K625" s="9" t="s">
        <v>2787</v>
      </c>
      <c r="L625" s="9" t="s">
        <v>2788</v>
      </c>
      <c r="M625" s="33" t="s">
        <v>39</v>
      </c>
      <c r="N625" s="62" t="s">
        <v>2782</v>
      </c>
      <c r="O625" s="64" t="s">
        <v>2789</v>
      </c>
      <c r="P625" s="22"/>
      <c r="Q625" s="20"/>
      <c r="R625" s="22"/>
      <c r="S625" s="22"/>
      <c r="T625" s="22"/>
      <c r="U625" s="22"/>
      <c r="V625" s="22"/>
      <c r="W625" s="22"/>
      <c r="X625" s="20"/>
      <c r="Y625" s="10" t="s">
        <v>2260</v>
      </c>
      <c r="Z625" s="14" t="s">
        <v>2790</v>
      </c>
      <c r="AA625" s="12" t="str">
        <f t="shared" si="1"/>
        <v>M2-MyM-5b-E-1</v>
      </c>
      <c r="AB625" s="10" t="s">
        <v>44</v>
      </c>
      <c r="AC625" s="10" t="s">
        <v>555</v>
      </c>
      <c r="AD625" s="10" t="s">
        <v>45</v>
      </c>
      <c r="AE625" s="10" t="s">
        <v>46</v>
      </c>
    </row>
    <row r="626" ht="75.0" customHeight="1">
      <c r="A626" s="6" t="s">
        <v>2777</v>
      </c>
      <c r="B626" s="6" t="s">
        <v>2778</v>
      </c>
      <c r="C626" s="20" t="s">
        <v>115</v>
      </c>
      <c r="D626" s="7" t="s">
        <v>33</v>
      </c>
      <c r="E626" s="6"/>
      <c r="F626" s="9" t="s">
        <v>2791</v>
      </c>
      <c r="G626" s="9" t="s">
        <v>2792</v>
      </c>
      <c r="H626" s="9"/>
      <c r="I626" s="6" t="s">
        <v>675</v>
      </c>
      <c r="J626" s="6" t="s">
        <v>76</v>
      </c>
      <c r="K626" s="9" t="s">
        <v>2793</v>
      </c>
      <c r="L626" s="9" t="s">
        <v>2788</v>
      </c>
      <c r="M626" s="33" t="s">
        <v>39</v>
      </c>
      <c r="N626" s="62" t="s">
        <v>2782</v>
      </c>
      <c r="O626" s="64" t="s">
        <v>2789</v>
      </c>
      <c r="P626" s="22"/>
      <c r="Q626" s="20"/>
      <c r="R626" s="22"/>
      <c r="S626" s="22"/>
      <c r="T626" s="22"/>
      <c r="U626" s="22"/>
      <c r="V626" s="22"/>
      <c r="W626" s="22"/>
      <c r="X626" s="20"/>
      <c r="Y626" s="10" t="s">
        <v>2260</v>
      </c>
      <c r="Z626" s="14" t="s">
        <v>2794</v>
      </c>
      <c r="AA626" s="12" t="str">
        <f t="shared" si="1"/>
        <v>M2-MyM-5b-A-1</v>
      </c>
      <c r="AB626" s="10" t="s">
        <v>44</v>
      </c>
      <c r="AC626" s="10" t="s">
        <v>555</v>
      </c>
      <c r="AD626" s="10" t="s">
        <v>45</v>
      </c>
      <c r="AE626" s="10" t="s">
        <v>46</v>
      </c>
    </row>
    <row r="627" ht="75.0" customHeight="1">
      <c r="A627" s="6" t="s">
        <v>2777</v>
      </c>
      <c r="B627" s="6" t="s">
        <v>2778</v>
      </c>
      <c r="C627" s="20" t="s">
        <v>115</v>
      </c>
      <c r="D627" s="7" t="s">
        <v>33</v>
      </c>
      <c r="E627" s="6"/>
      <c r="F627" s="9" t="s">
        <v>2795</v>
      </c>
      <c r="G627" s="9" t="s">
        <v>2796</v>
      </c>
      <c r="H627" s="9"/>
      <c r="I627" s="6" t="s">
        <v>675</v>
      </c>
      <c r="J627" s="6" t="s">
        <v>76</v>
      </c>
      <c r="K627" s="9" t="s">
        <v>2797</v>
      </c>
      <c r="L627" s="9" t="s">
        <v>2788</v>
      </c>
      <c r="M627" s="33" t="s">
        <v>39</v>
      </c>
      <c r="N627" s="62" t="s">
        <v>2782</v>
      </c>
      <c r="O627" s="64" t="s">
        <v>2789</v>
      </c>
      <c r="P627" s="22"/>
      <c r="Q627" s="20"/>
      <c r="R627" s="22"/>
      <c r="S627" s="22"/>
      <c r="T627" s="22"/>
      <c r="U627" s="22"/>
      <c r="V627" s="22"/>
      <c r="W627" s="22"/>
      <c r="X627" s="20"/>
      <c r="Y627" s="10" t="s">
        <v>2260</v>
      </c>
      <c r="Z627" s="14" t="s">
        <v>2798</v>
      </c>
      <c r="AA627" s="12" t="str">
        <f t="shared" si="1"/>
        <v>M2-MyM-5b-A-2</v>
      </c>
      <c r="AB627" s="10" t="s">
        <v>44</v>
      </c>
      <c r="AC627" s="10" t="s">
        <v>555</v>
      </c>
      <c r="AD627" s="10" t="s">
        <v>45</v>
      </c>
      <c r="AE627" s="10" t="s">
        <v>46</v>
      </c>
    </row>
    <row r="628" ht="75.0" customHeight="1">
      <c r="A628" s="6" t="s">
        <v>2777</v>
      </c>
      <c r="B628" s="6" t="s">
        <v>2778</v>
      </c>
      <c r="C628" s="20" t="s">
        <v>115</v>
      </c>
      <c r="D628" s="7" t="s">
        <v>33</v>
      </c>
      <c r="E628" s="6"/>
      <c r="F628" s="9" t="s">
        <v>2799</v>
      </c>
      <c r="G628" s="9" t="s">
        <v>2800</v>
      </c>
      <c r="H628" s="9"/>
      <c r="I628" s="6" t="s">
        <v>675</v>
      </c>
      <c r="J628" s="6" t="s">
        <v>76</v>
      </c>
      <c r="K628" s="9" t="s">
        <v>2801</v>
      </c>
      <c r="L628" s="9" t="s">
        <v>2788</v>
      </c>
      <c r="M628" s="33" t="s">
        <v>39</v>
      </c>
      <c r="N628" s="62" t="s">
        <v>2782</v>
      </c>
      <c r="O628" s="64" t="s">
        <v>2789</v>
      </c>
      <c r="P628" s="22"/>
      <c r="Q628" s="20"/>
      <c r="R628" s="22"/>
      <c r="S628" s="22"/>
      <c r="T628" s="22"/>
      <c r="U628" s="22"/>
      <c r="V628" s="22"/>
      <c r="W628" s="22"/>
      <c r="X628" s="20"/>
      <c r="Y628" s="10" t="s">
        <v>2260</v>
      </c>
      <c r="Z628" s="14" t="s">
        <v>2802</v>
      </c>
      <c r="AA628" s="12" t="str">
        <f t="shared" si="1"/>
        <v>M2-MyM-5b-A-3</v>
      </c>
      <c r="AB628" s="10" t="s">
        <v>44</v>
      </c>
      <c r="AC628" s="10" t="s">
        <v>555</v>
      </c>
      <c r="AD628" s="10" t="s">
        <v>45</v>
      </c>
      <c r="AE628" s="10" t="s">
        <v>46</v>
      </c>
    </row>
    <row r="629" ht="75.0" customHeight="1">
      <c r="A629" s="6" t="s">
        <v>2803</v>
      </c>
      <c r="B629" s="6" t="s">
        <v>2804</v>
      </c>
      <c r="C629" s="20" t="s">
        <v>32</v>
      </c>
      <c r="D629" s="7" t="s">
        <v>33</v>
      </c>
      <c r="E629" s="6"/>
      <c r="F629" s="8" t="s">
        <v>2805</v>
      </c>
      <c r="G629" s="9"/>
      <c r="H629" s="9"/>
      <c r="I629" s="6" t="s">
        <v>675</v>
      </c>
      <c r="J629" s="10" t="s">
        <v>2380</v>
      </c>
      <c r="K629" s="9"/>
      <c r="L629" s="8" t="s">
        <v>2806</v>
      </c>
      <c r="M629" s="33" t="s">
        <v>39</v>
      </c>
      <c r="N629" s="63" t="s">
        <v>2807</v>
      </c>
      <c r="O629" s="63" t="s">
        <v>2807</v>
      </c>
      <c r="P629" s="22"/>
      <c r="Q629" s="20"/>
      <c r="R629" s="22"/>
      <c r="S629" s="22"/>
      <c r="T629" s="22"/>
      <c r="U629" s="22"/>
      <c r="V629" s="22"/>
      <c r="W629" s="22"/>
      <c r="X629" s="20"/>
      <c r="Y629" s="10" t="s">
        <v>2260</v>
      </c>
      <c r="Z629" s="14" t="s">
        <v>2808</v>
      </c>
      <c r="AA629" s="12" t="str">
        <f t="shared" si="1"/>
        <v>M2-MyM-5c-I-1</v>
      </c>
      <c r="AB629" s="10" t="s">
        <v>44</v>
      </c>
      <c r="AC629" s="10" t="s">
        <v>555</v>
      </c>
      <c r="AD629" s="10" t="s">
        <v>45</v>
      </c>
      <c r="AE629" s="10" t="s">
        <v>46</v>
      </c>
    </row>
    <row r="630" ht="75.0" customHeight="1">
      <c r="A630" s="6" t="s">
        <v>2803</v>
      </c>
      <c r="B630" s="6" t="s">
        <v>2804</v>
      </c>
      <c r="C630" s="20" t="s">
        <v>52</v>
      </c>
      <c r="D630" s="7" t="s">
        <v>33</v>
      </c>
      <c r="E630" s="6"/>
      <c r="F630" s="9" t="s">
        <v>2809</v>
      </c>
      <c r="G630" s="9" t="s">
        <v>2810</v>
      </c>
      <c r="H630" s="9"/>
      <c r="I630" s="6" t="s">
        <v>675</v>
      </c>
      <c r="J630" s="6" t="s">
        <v>76</v>
      </c>
      <c r="K630" s="8" t="s">
        <v>2811</v>
      </c>
      <c r="L630" s="9" t="s">
        <v>1881</v>
      </c>
      <c r="M630" s="33" t="s">
        <v>39</v>
      </c>
      <c r="N630" s="63" t="s">
        <v>2812</v>
      </c>
      <c r="O630" s="64" t="s">
        <v>2813</v>
      </c>
      <c r="P630" s="22"/>
      <c r="Q630" s="20"/>
      <c r="R630" s="22"/>
      <c r="S630" s="22"/>
      <c r="T630" s="22"/>
      <c r="U630" s="22"/>
      <c r="V630" s="22"/>
      <c r="W630" s="22"/>
      <c r="X630" s="20"/>
      <c r="Y630" s="10" t="s">
        <v>2260</v>
      </c>
      <c r="Z630" s="14" t="s">
        <v>2814</v>
      </c>
      <c r="AA630" s="12" t="str">
        <f t="shared" si="1"/>
        <v>M2-MyM-5c-E-1</v>
      </c>
      <c r="AB630" s="10" t="s">
        <v>44</v>
      </c>
      <c r="AC630" s="10" t="s">
        <v>555</v>
      </c>
      <c r="AD630" s="10" t="s">
        <v>45</v>
      </c>
      <c r="AE630" s="10" t="s">
        <v>46</v>
      </c>
    </row>
    <row r="631" ht="75.0" customHeight="1">
      <c r="A631" s="6" t="s">
        <v>2803</v>
      </c>
      <c r="B631" s="6" t="s">
        <v>2804</v>
      </c>
      <c r="C631" s="20" t="s">
        <v>52</v>
      </c>
      <c r="D631" s="7" t="s">
        <v>33</v>
      </c>
      <c r="E631" s="6"/>
      <c r="F631" s="9" t="s">
        <v>2815</v>
      </c>
      <c r="G631" s="9" t="s">
        <v>2816</v>
      </c>
      <c r="H631" s="9"/>
      <c r="I631" s="6" t="s">
        <v>675</v>
      </c>
      <c r="J631" s="6" t="s">
        <v>76</v>
      </c>
      <c r="K631" s="9" t="s">
        <v>2817</v>
      </c>
      <c r="L631" s="9" t="s">
        <v>1881</v>
      </c>
      <c r="M631" s="33" t="s">
        <v>39</v>
      </c>
      <c r="N631" s="64" t="s">
        <v>2818</v>
      </c>
      <c r="O631" s="64" t="s">
        <v>2819</v>
      </c>
      <c r="P631" s="22"/>
      <c r="Q631" s="20"/>
      <c r="R631" s="22"/>
      <c r="S631" s="22"/>
      <c r="T631" s="22"/>
      <c r="U631" s="22"/>
      <c r="V631" s="22"/>
      <c r="W631" s="22"/>
      <c r="X631" s="20"/>
      <c r="Y631" s="10" t="s">
        <v>2260</v>
      </c>
      <c r="Z631" s="14" t="s">
        <v>2820</v>
      </c>
      <c r="AA631" s="12" t="str">
        <f t="shared" si="1"/>
        <v>M2-MyM-5c-E-2</v>
      </c>
      <c r="AB631" s="10" t="s">
        <v>44</v>
      </c>
      <c r="AC631" s="10" t="s">
        <v>555</v>
      </c>
      <c r="AD631" s="10" t="s">
        <v>45</v>
      </c>
      <c r="AE631" s="10" t="s">
        <v>46</v>
      </c>
    </row>
    <row r="632" ht="75.0" customHeight="1">
      <c r="A632" s="6" t="s">
        <v>2803</v>
      </c>
      <c r="B632" s="6" t="s">
        <v>2804</v>
      </c>
      <c r="C632" s="20" t="s">
        <v>115</v>
      </c>
      <c r="D632" s="7" t="s">
        <v>33</v>
      </c>
      <c r="E632" s="6"/>
      <c r="F632" s="9" t="s">
        <v>2821</v>
      </c>
      <c r="G632" s="9" t="s">
        <v>2822</v>
      </c>
      <c r="H632" s="9"/>
      <c r="I632" s="6" t="s">
        <v>675</v>
      </c>
      <c r="J632" s="6" t="s">
        <v>76</v>
      </c>
      <c r="K632" s="9" t="s">
        <v>2823</v>
      </c>
      <c r="L632" s="9" t="s">
        <v>1881</v>
      </c>
      <c r="M632" s="33" t="s">
        <v>39</v>
      </c>
      <c r="N632" s="64" t="s">
        <v>2818</v>
      </c>
      <c r="O632" s="64" t="s">
        <v>2819</v>
      </c>
      <c r="P632" s="22"/>
      <c r="Q632" s="20"/>
      <c r="R632" s="22"/>
      <c r="S632" s="22"/>
      <c r="T632" s="22"/>
      <c r="U632" s="22"/>
      <c r="V632" s="22"/>
      <c r="W632" s="22"/>
      <c r="X632" s="20"/>
      <c r="Y632" s="10" t="s">
        <v>2260</v>
      </c>
      <c r="Z632" s="14" t="s">
        <v>2824</v>
      </c>
      <c r="AA632" s="12" t="str">
        <f t="shared" si="1"/>
        <v>M2-MyM-5c-A-1</v>
      </c>
      <c r="AB632" s="10" t="s">
        <v>44</v>
      </c>
      <c r="AC632" s="10" t="s">
        <v>555</v>
      </c>
      <c r="AD632" s="10" t="s">
        <v>45</v>
      </c>
      <c r="AE632" s="10" t="s">
        <v>46</v>
      </c>
    </row>
    <row r="633" ht="75.0" customHeight="1">
      <c r="A633" s="6" t="s">
        <v>2803</v>
      </c>
      <c r="B633" s="6" t="s">
        <v>2804</v>
      </c>
      <c r="C633" s="20" t="s">
        <v>115</v>
      </c>
      <c r="D633" s="7" t="s">
        <v>33</v>
      </c>
      <c r="E633" s="6"/>
      <c r="F633" s="9" t="s">
        <v>2825</v>
      </c>
      <c r="G633" s="9" t="s">
        <v>2826</v>
      </c>
      <c r="H633" s="9"/>
      <c r="I633" s="6" t="s">
        <v>675</v>
      </c>
      <c r="J633" s="6" t="s">
        <v>76</v>
      </c>
      <c r="K633" s="19" t="s">
        <v>2827</v>
      </c>
      <c r="L633" s="9" t="s">
        <v>2828</v>
      </c>
      <c r="M633" s="33" t="s">
        <v>39</v>
      </c>
      <c r="N633" s="64" t="s">
        <v>2829</v>
      </c>
      <c r="O633" s="64" t="s">
        <v>2830</v>
      </c>
      <c r="P633" s="22"/>
      <c r="Q633" s="20"/>
      <c r="R633" s="22"/>
      <c r="S633" s="22"/>
      <c r="T633" s="22"/>
      <c r="U633" s="22"/>
      <c r="V633" s="22"/>
      <c r="W633" s="22"/>
      <c r="X633" s="20"/>
      <c r="Y633" s="10" t="s">
        <v>2260</v>
      </c>
      <c r="Z633" s="14" t="s">
        <v>2831</v>
      </c>
      <c r="AA633" s="12" t="str">
        <f t="shared" si="1"/>
        <v>M2-MyM-5c-A-2</v>
      </c>
      <c r="AB633" s="10" t="s">
        <v>44</v>
      </c>
      <c r="AC633" s="10" t="s">
        <v>555</v>
      </c>
      <c r="AD633" s="10" t="s">
        <v>45</v>
      </c>
      <c r="AE633" s="10" t="s">
        <v>46</v>
      </c>
    </row>
    <row r="634" ht="75.0" customHeight="1">
      <c r="A634" s="6" t="s">
        <v>2803</v>
      </c>
      <c r="B634" s="6" t="s">
        <v>2804</v>
      </c>
      <c r="C634" s="20" t="s">
        <v>115</v>
      </c>
      <c r="D634" s="7" t="s">
        <v>33</v>
      </c>
      <c r="E634" s="6"/>
      <c r="F634" s="9" t="s">
        <v>2832</v>
      </c>
      <c r="G634" s="9" t="s">
        <v>2822</v>
      </c>
      <c r="H634" s="9"/>
      <c r="I634" s="6" t="s">
        <v>675</v>
      </c>
      <c r="J634" s="6" t="s">
        <v>76</v>
      </c>
      <c r="K634" s="9" t="s">
        <v>2833</v>
      </c>
      <c r="L634" s="9" t="s">
        <v>1881</v>
      </c>
      <c r="M634" s="33" t="s">
        <v>39</v>
      </c>
      <c r="N634" s="64" t="s">
        <v>2818</v>
      </c>
      <c r="O634" s="64" t="s">
        <v>2819</v>
      </c>
      <c r="P634" s="22"/>
      <c r="Q634" s="20"/>
      <c r="R634" s="22"/>
      <c r="S634" s="22"/>
      <c r="T634" s="22"/>
      <c r="U634" s="22"/>
      <c r="V634" s="22"/>
      <c r="W634" s="22"/>
      <c r="X634" s="20"/>
      <c r="Y634" s="10" t="s">
        <v>2260</v>
      </c>
      <c r="Z634" s="14" t="s">
        <v>2834</v>
      </c>
      <c r="AA634" s="12" t="str">
        <f t="shared" si="1"/>
        <v>M2-MyM-5c-A-3</v>
      </c>
      <c r="AB634" s="10" t="s">
        <v>44</v>
      </c>
      <c r="AC634" s="10" t="s">
        <v>555</v>
      </c>
      <c r="AD634" s="10" t="s">
        <v>45</v>
      </c>
      <c r="AE634" s="10" t="s">
        <v>46</v>
      </c>
    </row>
    <row r="635" ht="75.0" customHeight="1">
      <c r="A635" s="6" t="s">
        <v>2835</v>
      </c>
      <c r="B635" s="6" t="s">
        <v>2836</v>
      </c>
      <c r="C635" s="20" t="s">
        <v>32</v>
      </c>
      <c r="D635" s="7" t="s">
        <v>33</v>
      </c>
      <c r="E635" s="6"/>
      <c r="F635" s="8" t="s">
        <v>2837</v>
      </c>
      <c r="G635" s="9"/>
      <c r="H635" s="9"/>
      <c r="I635" s="6" t="s">
        <v>675</v>
      </c>
      <c r="J635" s="10" t="s">
        <v>531</v>
      </c>
      <c r="K635" s="8" t="s">
        <v>2838</v>
      </c>
      <c r="L635" s="8" t="s">
        <v>2839</v>
      </c>
      <c r="M635" s="20" t="s">
        <v>39</v>
      </c>
      <c r="N635" s="64" t="s">
        <v>2840</v>
      </c>
      <c r="O635" s="8" t="s">
        <v>2840</v>
      </c>
      <c r="P635" s="22"/>
      <c r="Q635" s="20"/>
      <c r="R635" s="22"/>
      <c r="S635" s="22"/>
      <c r="T635" s="22"/>
      <c r="U635" s="22"/>
      <c r="V635" s="22"/>
      <c r="W635" s="22"/>
      <c r="X635" s="20"/>
      <c r="Y635" s="10" t="s">
        <v>2260</v>
      </c>
      <c r="Z635" s="14" t="s">
        <v>2841</v>
      </c>
      <c r="AA635" s="12" t="str">
        <f t="shared" si="1"/>
        <v>M2-MyM-6a-I-1</v>
      </c>
      <c r="AB635" s="10" t="s">
        <v>44</v>
      </c>
      <c r="AC635" s="10" t="s">
        <v>555</v>
      </c>
      <c r="AD635" s="10" t="s">
        <v>45</v>
      </c>
      <c r="AE635" s="10" t="s">
        <v>46</v>
      </c>
    </row>
    <row r="636" ht="75.0" customHeight="1">
      <c r="A636" s="6" t="s">
        <v>2835</v>
      </c>
      <c r="B636" s="6" t="s">
        <v>2836</v>
      </c>
      <c r="C636" s="20" t="s">
        <v>32</v>
      </c>
      <c r="D636" s="7" t="s">
        <v>33</v>
      </c>
      <c r="E636" s="6"/>
      <c r="F636" s="9" t="s">
        <v>389</v>
      </c>
      <c r="G636" s="8" t="s">
        <v>2842</v>
      </c>
      <c r="H636" s="9"/>
      <c r="I636" s="6" t="s">
        <v>675</v>
      </c>
      <c r="J636" s="6" t="s">
        <v>73</v>
      </c>
      <c r="K636" s="8" t="s">
        <v>2843</v>
      </c>
      <c r="L636" s="8" t="s">
        <v>2844</v>
      </c>
      <c r="M636" s="20" t="s">
        <v>39</v>
      </c>
      <c r="N636" s="64" t="s">
        <v>2845</v>
      </c>
      <c r="O636" s="64" t="s">
        <v>2845</v>
      </c>
      <c r="P636" s="22"/>
      <c r="Q636" s="20"/>
      <c r="R636" s="22"/>
      <c r="S636" s="22"/>
      <c r="T636" s="22"/>
      <c r="U636" s="22"/>
      <c r="V636" s="22"/>
      <c r="W636" s="22"/>
      <c r="X636" s="20"/>
      <c r="Y636" s="10" t="s">
        <v>2260</v>
      </c>
      <c r="Z636" s="14" t="s">
        <v>2846</v>
      </c>
      <c r="AA636" s="12" t="str">
        <f t="shared" si="1"/>
        <v>M2-MyM-6a-I-2</v>
      </c>
      <c r="AB636" s="10" t="s">
        <v>44</v>
      </c>
      <c r="AC636" s="10" t="s">
        <v>555</v>
      </c>
      <c r="AD636" s="10" t="s">
        <v>45</v>
      </c>
      <c r="AE636" s="10" t="s">
        <v>46</v>
      </c>
    </row>
    <row r="637" ht="75.0" customHeight="1">
      <c r="A637" s="6" t="s">
        <v>2835</v>
      </c>
      <c r="B637" s="6" t="s">
        <v>2836</v>
      </c>
      <c r="C637" s="20" t="s">
        <v>32</v>
      </c>
      <c r="D637" s="7" t="s">
        <v>33</v>
      </c>
      <c r="E637" s="6"/>
      <c r="F637" s="9" t="s">
        <v>389</v>
      </c>
      <c r="G637" s="8" t="s">
        <v>2847</v>
      </c>
      <c r="H637" s="9"/>
      <c r="I637" s="6" t="s">
        <v>675</v>
      </c>
      <c r="J637" s="6" t="s">
        <v>73</v>
      </c>
      <c r="K637" s="8" t="s">
        <v>2848</v>
      </c>
      <c r="L637" s="8" t="s">
        <v>2849</v>
      </c>
      <c r="M637" s="20" t="s">
        <v>39</v>
      </c>
      <c r="N637" s="64" t="s">
        <v>2850</v>
      </c>
      <c r="O637" s="64" t="s">
        <v>2850</v>
      </c>
      <c r="P637" s="22"/>
      <c r="Q637" s="20"/>
      <c r="R637" s="22"/>
      <c r="S637" s="22"/>
      <c r="T637" s="22"/>
      <c r="U637" s="22"/>
      <c r="V637" s="22"/>
      <c r="W637" s="22"/>
      <c r="X637" s="20"/>
      <c r="Y637" s="10" t="s">
        <v>2260</v>
      </c>
      <c r="Z637" s="14" t="s">
        <v>2851</v>
      </c>
      <c r="AA637" s="12" t="str">
        <f t="shared" si="1"/>
        <v>M2-MyM-6a-I-3</v>
      </c>
      <c r="AB637" s="10" t="s">
        <v>44</v>
      </c>
      <c r="AC637" s="10" t="s">
        <v>555</v>
      </c>
      <c r="AD637" s="10" t="s">
        <v>45</v>
      </c>
      <c r="AE637" s="10" t="s">
        <v>46</v>
      </c>
    </row>
    <row r="638" ht="75.0" customHeight="1">
      <c r="A638" s="6" t="s">
        <v>2835</v>
      </c>
      <c r="B638" s="6" t="s">
        <v>2836</v>
      </c>
      <c r="C638" s="20" t="s">
        <v>52</v>
      </c>
      <c r="D638" s="7" t="s">
        <v>33</v>
      </c>
      <c r="E638" s="6"/>
      <c r="F638" s="9" t="s">
        <v>389</v>
      </c>
      <c r="G638" s="9" t="s">
        <v>2852</v>
      </c>
      <c r="H638" s="9"/>
      <c r="I638" s="6" t="s">
        <v>675</v>
      </c>
      <c r="J638" s="6" t="s">
        <v>76</v>
      </c>
      <c r="K638" s="9"/>
      <c r="L638" s="9" t="s">
        <v>2853</v>
      </c>
      <c r="M638" s="20" t="s">
        <v>39</v>
      </c>
      <c r="N638" s="64" t="s">
        <v>2854</v>
      </c>
      <c r="O638" s="64" t="s">
        <v>2854</v>
      </c>
      <c r="P638" s="22"/>
      <c r="Q638" s="20"/>
      <c r="R638" s="22"/>
      <c r="S638" s="22"/>
      <c r="T638" s="22"/>
      <c r="U638" s="22"/>
      <c r="V638" s="22"/>
      <c r="W638" s="22"/>
      <c r="X638" s="20"/>
      <c r="Y638" s="10" t="s">
        <v>2260</v>
      </c>
      <c r="Z638" s="14" t="s">
        <v>2855</v>
      </c>
      <c r="AA638" s="12" t="str">
        <f t="shared" si="1"/>
        <v>M2-MyM-6a-E-1</v>
      </c>
      <c r="AB638" s="10" t="s">
        <v>44</v>
      </c>
      <c r="AC638" s="10" t="s">
        <v>555</v>
      </c>
      <c r="AD638" s="10" t="s">
        <v>45</v>
      </c>
      <c r="AE638" s="10" t="s">
        <v>46</v>
      </c>
    </row>
    <row r="639" ht="75.0" customHeight="1">
      <c r="A639" s="6" t="s">
        <v>2835</v>
      </c>
      <c r="B639" s="6" t="s">
        <v>2836</v>
      </c>
      <c r="C639" s="20" t="s">
        <v>52</v>
      </c>
      <c r="D639" s="7" t="s">
        <v>33</v>
      </c>
      <c r="E639" s="6"/>
      <c r="F639" s="9" t="s">
        <v>389</v>
      </c>
      <c r="G639" s="9" t="s">
        <v>2856</v>
      </c>
      <c r="H639" s="9"/>
      <c r="I639" s="6" t="s">
        <v>675</v>
      </c>
      <c r="J639" s="6" t="s">
        <v>76</v>
      </c>
      <c r="K639" s="8" t="s">
        <v>2857</v>
      </c>
      <c r="L639" s="9" t="s">
        <v>2858</v>
      </c>
      <c r="M639" s="20" t="s">
        <v>39</v>
      </c>
      <c r="N639" s="64" t="s">
        <v>2859</v>
      </c>
      <c r="O639" s="64" t="s">
        <v>2860</v>
      </c>
      <c r="P639" s="22"/>
      <c r="Q639" s="20"/>
      <c r="R639" s="22"/>
      <c r="S639" s="22"/>
      <c r="T639" s="22"/>
      <c r="U639" s="22"/>
      <c r="V639" s="22"/>
      <c r="W639" s="22"/>
      <c r="X639" s="20"/>
      <c r="Y639" s="10" t="s">
        <v>2260</v>
      </c>
      <c r="Z639" s="16" t="s">
        <v>2861</v>
      </c>
      <c r="AA639" s="12" t="str">
        <f t="shared" si="1"/>
        <v>M2-MyM-6a-E-2</v>
      </c>
      <c r="AB639" s="10" t="s">
        <v>44</v>
      </c>
      <c r="AC639" s="10" t="s">
        <v>555</v>
      </c>
      <c r="AD639" s="10" t="s">
        <v>45</v>
      </c>
      <c r="AE639" s="10" t="s">
        <v>46</v>
      </c>
    </row>
    <row r="640" ht="75.0" customHeight="1">
      <c r="A640" s="6" t="s">
        <v>2835</v>
      </c>
      <c r="B640" s="6" t="s">
        <v>2836</v>
      </c>
      <c r="C640" s="20" t="s">
        <v>52</v>
      </c>
      <c r="D640" s="7" t="s">
        <v>33</v>
      </c>
      <c r="E640" s="6"/>
      <c r="F640" s="9" t="s">
        <v>389</v>
      </c>
      <c r="G640" s="9" t="s">
        <v>2862</v>
      </c>
      <c r="H640" s="9"/>
      <c r="I640" s="6" t="s">
        <v>675</v>
      </c>
      <c r="J640" s="6" t="s">
        <v>76</v>
      </c>
      <c r="K640" s="9" t="s">
        <v>2863</v>
      </c>
      <c r="L640" s="9" t="s">
        <v>2864</v>
      </c>
      <c r="M640" s="20" t="s">
        <v>39</v>
      </c>
      <c r="N640" s="64" t="s">
        <v>2865</v>
      </c>
      <c r="O640" s="63" t="s">
        <v>2866</v>
      </c>
      <c r="P640" s="22"/>
      <c r="Q640" s="20"/>
      <c r="R640" s="22"/>
      <c r="S640" s="22"/>
      <c r="T640" s="22"/>
      <c r="U640" s="22"/>
      <c r="V640" s="22"/>
      <c r="W640" s="22"/>
      <c r="X640" s="20"/>
      <c r="Y640" s="10" t="s">
        <v>2260</v>
      </c>
      <c r="Z640" s="14" t="s">
        <v>2867</v>
      </c>
      <c r="AA640" s="12" t="str">
        <f t="shared" si="1"/>
        <v>M2-MyM-6a-E-3</v>
      </c>
      <c r="AB640" s="10" t="s">
        <v>44</v>
      </c>
      <c r="AC640" s="10" t="s">
        <v>555</v>
      </c>
      <c r="AD640" s="10" t="s">
        <v>45</v>
      </c>
      <c r="AE640" s="10" t="s">
        <v>46</v>
      </c>
    </row>
    <row r="641" ht="75.0" customHeight="1">
      <c r="A641" s="6" t="s">
        <v>2868</v>
      </c>
      <c r="B641" s="6" t="s">
        <v>2869</v>
      </c>
      <c r="C641" s="20" t="s">
        <v>32</v>
      </c>
      <c r="D641" s="7" t="s">
        <v>33</v>
      </c>
      <c r="E641" s="6"/>
      <c r="F641" s="8" t="s">
        <v>2870</v>
      </c>
      <c r="G641" s="8"/>
      <c r="H641" s="19"/>
      <c r="I641" s="6"/>
      <c r="J641" s="10" t="s">
        <v>2871</v>
      </c>
      <c r="K641" s="19" t="s">
        <v>2872</v>
      </c>
      <c r="L641" s="8" t="s">
        <v>2873</v>
      </c>
      <c r="M641" s="10" t="s">
        <v>39</v>
      </c>
      <c r="N641" s="8" t="s">
        <v>2874</v>
      </c>
      <c r="O641" s="8" t="s">
        <v>2875</v>
      </c>
      <c r="P641" s="22"/>
      <c r="Q641" s="20"/>
      <c r="R641" s="22"/>
      <c r="S641" s="22"/>
      <c r="T641" s="22"/>
      <c r="U641" s="22"/>
      <c r="V641" s="22"/>
      <c r="W641" s="22"/>
      <c r="X641" s="20"/>
      <c r="Y641" s="10" t="s">
        <v>2260</v>
      </c>
      <c r="Z641" s="14" t="s">
        <v>2876</v>
      </c>
      <c r="AA641" s="12" t="str">
        <f t="shared" si="1"/>
        <v>M2-MyM-7a-I-1</v>
      </c>
      <c r="AB641" s="10" t="s">
        <v>44</v>
      </c>
      <c r="AC641" s="20"/>
      <c r="AD641" s="10" t="s">
        <v>45</v>
      </c>
      <c r="AE641" s="10"/>
    </row>
    <row r="642" ht="75.0" customHeight="1">
      <c r="A642" s="6" t="s">
        <v>2877</v>
      </c>
      <c r="B642" s="6" t="s">
        <v>2878</v>
      </c>
      <c r="C642" s="20" t="s">
        <v>32</v>
      </c>
      <c r="D642" s="10" t="s">
        <v>33</v>
      </c>
      <c r="E642" s="6"/>
      <c r="F642" s="8"/>
      <c r="G642" s="8"/>
      <c r="H642" s="19"/>
      <c r="I642" s="6"/>
      <c r="J642" s="10" t="s">
        <v>2871</v>
      </c>
      <c r="K642" s="9"/>
      <c r="L642" s="9"/>
      <c r="M642" s="10" t="s">
        <v>39</v>
      </c>
      <c r="N642" s="19"/>
      <c r="O642" s="19"/>
      <c r="P642" s="22"/>
      <c r="Q642" s="20"/>
      <c r="R642" s="22"/>
      <c r="S642" s="22"/>
      <c r="T642" s="22"/>
      <c r="U642" s="22"/>
      <c r="V642" s="22"/>
      <c r="W642" s="22"/>
      <c r="X642" s="20"/>
      <c r="Y642" s="10" t="s">
        <v>2260</v>
      </c>
      <c r="Z642" s="14" t="s">
        <v>2879</v>
      </c>
      <c r="AA642" s="12" t="str">
        <f t="shared" si="1"/>
        <v>M2-MyM-7b-I-1</v>
      </c>
      <c r="AB642" s="10" t="s">
        <v>44</v>
      </c>
      <c r="AC642" s="20"/>
      <c r="AD642" s="10" t="s">
        <v>45</v>
      </c>
      <c r="AE642" s="10"/>
    </row>
    <row r="643" ht="75.0" customHeight="1">
      <c r="A643" s="6" t="s">
        <v>2880</v>
      </c>
      <c r="B643" s="6" t="s">
        <v>2881</v>
      </c>
      <c r="C643" s="20" t="s">
        <v>32</v>
      </c>
      <c r="D643" s="7" t="s">
        <v>33</v>
      </c>
      <c r="E643" s="6"/>
      <c r="F643" s="8" t="s">
        <v>2882</v>
      </c>
      <c r="G643" s="9"/>
      <c r="H643" s="9"/>
      <c r="I643" s="6" t="s">
        <v>675</v>
      </c>
      <c r="J643" s="10" t="s">
        <v>531</v>
      </c>
      <c r="K643" s="8" t="s">
        <v>2883</v>
      </c>
      <c r="L643" s="8" t="s">
        <v>2884</v>
      </c>
      <c r="M643" s="20" t="s">
        <v>39</v>
      </c>
      <c r="N643" s="9" t="s">
        <v>2885</v>
      </c>
      <c r="O643" s="9" t="s">
        <v>2886</v>
      </c>
      <c r="P643" s="22"/>
      <c r="Q643" s="20"/>
      <c r="R643" s="22"/>
      <c r="S643" s="22"/>
      <c r="T643" s="22"/>
      <c r="U643" s="22"/>
      <c r="V643" s="22"/>
      <c r="W643" s="22"/>
      <c r="X643" s="20"/>
      <c r="Y643" s="10" t="s">
        <v>2260</v>
      </c>
      <c r="Z643" s="16" t="s">
        <v>2887</v>
      </c>
      <c r="AA643" s="12" t="str">
        <f t="shared" si="1"/>
        <v>M2-MyM-7c-I-1</v>
      </c>
      <c r="AB643" s="10" t="s">
        <v>44</v>
      </c>
      <c r="AC643" s="10"/>
      <c r="AD643" s="10" t="s">
        <v>45</v>
      </c>
      <c r="AE643" s="10"/>
    </row>
    <row r="644" ht="75.0" customHeight="1">
      <c r="A644" s="6" t="s">
        <v>2880</v>
      </c>
      <c r="B644" s="6" t="s">
        <v>2881</v>
      </c>
      <c r="C644" s="20" t="s">
        <v>52</v>
      </c>
      <c r="D644" s="7" t="s">
        <v>33</v>
      </c>
      <c r="E644" s="6"/>
      <c r="F644" s="9" t="s">
        <v>2888</v>
      </c>
      <c r="G644" s="9" t="s">
        <v>2889</v>
      </c>
      <c r="H644" s="9"/>
      <c r="I644" s="6" t="s">
        <v>675</v>
      </c>
      <c r="J644" s="6" t="s">
        <v>76</v>
      </c>
      <c r="K644" s="8" t="s">
        <v>2890</v>
      </c>
      <c r="L644" s="9" t="s">
        <v>2891</v>
      </c>
      <c r="M644" s="20" t="s">
        <v>39</v>
      </c>
      <c r="N644" s="9" t="s">
        <v>2892</v>
      </c>
      <c r="O644" s="9" t="s">
        <v>2893</v>
      </c>
      <c r="P644" s="22"/>
      <c r="Q644" s="20"/>
      <c r="R644" s="22"/>
      <c r="S644" s="22"/>
      <c r="T644" s="22"/>
      <c r="U644" s="22"/>
      <c r="V644" s="22"/>
      <c r="W644" s="22"/>
      <c r="X644" s="20"/>
      <c r="Y644" s="10" t="s">
        <v>2260</v>
      </c>
      <c r="Z644" s="16" t="s">
        <v>2894</v>
      </c>
      <c r="AA644" s="12" t="str">
        <f t="shared" si="1"/>
        <v>M2-MyM-7c-E-1</v>
      </c>
      <c r="AB644" s="10" t="s">
        <v>44</v>
      </c>
      <c r="AC644" s="10" t="s">
        <v>555</v>
      </c>
      <c r="AD644" s="10" t="s">
        <v>45</v>
      </c>
      <c r="AE644" s="10"/>
    </row>
    <row r="645" ht="75.0" customHeight="1">
      <c r="A645" s="6" t="s">
        <v>2880</v>
      </c>
      <c r="B645" s="6" t="s">
        <v>2881</v>
      </c>
      <c r="C645" s="20" t="s">
        <v>115</v>
      </c>
      <c r="D645" s="7" t="s">
        <v>33</v>
      </c>
      <c r="E645" s="6"/>
      <c r="F645" s="28" t="s">
        <v>2895</v>
      </c>
      <c r="G645" s="9"/>
      <c r="H645" s="9"/>
      <c r="I645" s="6" t="s">
        <v>675</v>
      </c>
      <c r="J645" s="6" t="s">
        <v>2871</v>
      </c>
      <c r="K645" s="9" t="s">
        <v>2896</v>
      </c>
      <c r="L645" s="9" t="s">
        <v>2897</v>
      </c>
      <c r="M645" s="20" t="s">
        <v>39</v>
      </c>
      <c r="N645" s="9" t="s">
        <v>2885</v>
      </c>
      <c r="O645" s="8" t="s">
        <v>2898</v>
      </c>
      <c r="P645" s="22"/>
      <c r="Q645" s="20"/>
      <c r="R645" s="22"/>
      <c r="S645" s="22"/>
      <c r="T645" s="22"/>
      <c r="U645" s="22"/>
      <c r="V645" s="22"/>
      <c r="W645" s="22"/>
      <c r="X645" s="20"/>
      <c r="Y645" s="10" t="s">
        <v>2260</v>
      </c>
      <c r="Z645" s="16" t="s">
        <v>2899</v>
      </c>
      <c r="AA645" s="12" t="str">
        <f t="shared" si="1"/>
        <v>M2-MyM-7c-A-1</v>
      </c>
      <c r="AB645" s="10" t="s">
        <v>44</v>
      </c>
      <c r="AC645" s="10" t="s">
        <v>555</v>
      </c>
      <c r="AD645" s="10" t="s">
        <v>45</v>
      </c>
      <c r="AE645" s="10"/>
    </row>
    <row r="646" ht="75.0" customHeight="1">
      <c r="A646" s="6" t="s">
        <v>2880</v>
      </c>
      <c r="B646" s="6" t="s">
        <v>2881</v>
      </c>
      <c r="C646" s="20" t="s">
        <v>115</v>
      </c>
      <c r="D646" s="7" t="s">
        <v>33</v>
      </c>
      <c r="E646" s="6"/>
      <c r="F646" s="8" t="s">
        <v>2900</v>
      </c>
      <c r="G646" s="9"/>
      <c r="H646" s="9"/>
      <c r="I646" s="6" t="s">
        <v>675</v>
      </c>
      <c r="J646" s="6" t="s">
        <v>2871</v>
      </c>
      <c r="K646" s="9" t="s">
        <v>2901</v>
      </c>
      <c r="L646" s="9" t="s">
        <v>2902</v>
      </c>
      <c r="M646" s="20" t="s">
        <v>39</v>
      </c>
      <c r="N646" s="9" t="s">
        <v>2903</v>
      </c>
      <c r="O646" s="9" t="s">
        <v>2904</v>
      </c>
      <c r="P646" s="22"/>
      <c r="Q646" s="20"/>
      <c r="R646" s="22"/>
      <c r="S646" s="22"/>
      <c r="T646" s="22"/>
      <c r="U646" s="22"/>
      <c r="V646" s="22"/>
      <c r="W646" s="22"/>
      <c r="X646" s="20"/>
      <c r="Y646" s="10" t="s">
        <v>2260</v>
      </c>
      <c r="Z646" s="16" t="s">
        <v>2905</v>
      </c>
      <c r="AA646" s="12" t="str">
        <f t="shared" si="1"/>
        <v>M2-MyM-7c-A-2</v>
      </c>
      <c r="AB646" s="10" t="s">
        <v>44</v>
      </c>
      <c r="AC646" s="10" t="s">
        <v>555</v>
      </c>
      <c r="AD646" s="10" t="s">
        <v>45</v>
      </c>
      <c r="AE646" s="10"/>
    </row>
    <row r="647" ht="75.0" customHeight="1">
      <c r="A647" s="6" t="s">
        <v>2880</v>
      </c>
      <c r="B647" s="6" t="s">
        <v>2881</v>
      </c>
      <c r="C647" s="20" t="s">
        <v>115</v>
      </c>
      <c r="D647" s="7" t="s">
        <v>33</v>
      </c>
      <c r="E647" s="6"/>
      <c r="F647" s="30" t="s">
        <v>2906</v>
      </c>
      <c r="G647" s="8" t="s">
        <v>1258</v>
      </c>
      <c r="H647" s="9"/>
      <c r="I647" s="6" t="s">
        <v>675</v>
      </c>
      <c r="J647" s="6" t="s">
        <v>76</v>
      </c>
      <c r="K647" s="8" t="s">
        <v>2907</v>
      </c>
      <c r="L647" s="9" t="s">
        <v>2891</v>
      </c>
      <c r="M647" s="20" t="s">
        <v>39</v>
      </c>
      <c r="N647" s="9" t="s">
        <v>2908</v>
      </c>
      <c r="O647" s="8" t="s">
        <v>2909</v>
      </c>
      <c r="P647" s="22"/>
      <c r="Q647" s="20"/>
      <c r="R647" s="22"/>
      <c r="S647" s="22"/>
      <c r="T647" s="22"/>
      <c r="U647" s="22"/>
      <c r="V647" s="22"/>
      <c r="W647" s="22"/>
      <c r="X647" s="20"/>
      <c r="Y647" s="10" t="s">
        <v>2260</v>
      </c>
      <c r="Z647" s="16" t="s">
        <v>2910</v>
      </c>
      <c r="AA647" s="12" t="str">
        <f t="shared" si="1"/>
        <v>M2-MyM-7c-A-3</v>
      </c>
      <c r="AB647" s="10" t="s">
        <v>44</v>
      </c>
      <c r="AC647" s="10" t="s">
        <v>555</v>
      </c>
      <c r="AD647" s="10" t="s">
        <v>45</v>
      </c>
      <c r="AE647" s="10"/>
    </row>
    <row r="648" ht="75.0" customHeight="1">
      <c r="A648" s="6" t="s">
        <v>2911</v>
      </c>
      <c r="B648" s="10" t="s">
        <v>2912</v>
      </c>
      <c r="C648" s="20" t="s">
        <v>32</v>
      </c>
      <c r="D648" s="10" t="s">
        <v>33</v>
      </c>
      <c r="E648" s="6"/>
      <c r="F648" s="8"/>
      <c r="G648" s="8"/>
      <c r="H648" s="19"/>
      <c r="I648" s="6"/>
      <c r="J648" s="10" t="s">
        <v>2871</v>
      </c>
      <c r="K648" s="9"/>
      <c r="L648" s="9"/>
      <c r="M648" s="10" t="s">
        <v>39</v>
      </c>
      <c r="N648" s="19"/>
      <c r="O648" s="19"/>
      <c r="P648" s="22"/>
      <c r="Q648" s="20"/>
      <c r="R648" s="22"/>
      <c r="S648" s="22"/>
      <c r="T648" s="22"/>
      <c r="U648" s="22"/>
      <c r="V648" s="22"/>
      <c r="W648" s="22"/>
      <c r="X648" s="20"/>
      <c r="Y648" s="10" t="s">
        <v>2260</v>
      </c>
      <c r="Z648" s="18" t="s">
        <v>2913</v>
      </c>
      <c r="AA648" s="12" t="str">
        <f t="shared" si="1"/>
        <v>M2-MyM-8a-I-1</v>
      </c>
      <c r="AB648" s="20"/>
      <c r="AC648" s="20"/>
      <c r="AD648" s="20"/>
      <c r="AE648" s="10" t="s">
        <v>46</v>
      </c>
    </row>
    <row r="649" ht="75.0" customHeight="1">
      <c r="A649" s="6" t="s">
        <v>2914</v>
      </c>
      <c r="B649" s="10" t="s">
        <v>2915</v>
      </c>
      <c r="C649" s="20" t="s">
        <v>32</v>
      </c>
      <c r="D649" s="10" t="s">
        <v>33</v>
      </c>
      <c r="E649" s="6"/>
      <c r="F649" s="8"/>
      <c r="G649" s="8"/>
      <c r="H649" s="19"/>
      <c r="I649" s="6"/>
      <c r="J649" s="10" t="s">
        <v>2871</v>
      </c>
      <c r="K649" s="9"/>
      <c r="L649" s="9"/>
      <c r="M649" s="10" t="s">
        <v>39</v>
      </c>
      <c r="N649" s="19"/>
      <c r="O649" s="19"/>
      <c r="P649" s="22"/>
      <c r="Q649" s="20"/>
      <c r="R649" s="22"/>
      <c r="S649" s="22"/>
      <c r="T649" s="22"/>
      <c r="U649" s="22"/>
      <c r="V649" s="22"/>
      <c r="W649" s="22"/>
      <c r="X649" s="20"/>
      <c r="Y649" s="10" t="s">
        <v>2260</v>
      </c>
      <c r="Z649" s="18" t="s">
        <v>2916</v>
      </c>
      <c r="AA649" s="12" t="str">
        <f t="shared" si="1"/>
        <v>M2-MyM-8b-I-1</v>
      </c>
      <c r="AB649" s="20"/>
      <c r="AC649" s="20"/>
      <c r="AD649" s="20"/>
      <c r="AE649" s="10" t="s">
        <v>46</v>
      </c>
    </row>
    <row r="650" ht="75.0" customHeight="1">
      <c r="A650" s="10" t="s">
        <v>2917</v>
      </c>
      <c r="B650" s="10" t="s">
        <v>2918</v>
      </c>
      <c r="C650" s="10" t="s">
        <v>32</v>
      </c>
      <c r="D650" s="7" t="s">
        <v>33</v>
      </c>
      <c r="E650" s="6"/>
      <c r="F650" s="8" t="s">
        <v>2919</v>
      </c>
      <c r="G650" s="8"/>
      <c r="H650" s="19"/>
      <c r="I650" s="10" t="s">
        <v>675</v>
      </c>
      <c r="J650" s="10" t="s">
        <v>2608</v>
      </c>
      <c r="K650" s="8" t="s">
        <v>2920</v>
      </c>
      <c r="L650" s="8" t="s">
        <v>2921</v>
      </c>
      <c r="M650" s="10" t="s">
        <v>39</v>
      </c>
      <c r="N650" s="19" t="s">
        <v>2922</v>
      </c>
      <c r="O650" s="19" t="s">
        <v>2922</v>
      </c>
      <c r="P650" s="22"/>
      <c r="Q650" s="20"/>
      <c r="R650" s="22"/>
      <c r="S650" s="22"/>
      <c r="T650" s="22"/>
      <c r="U650" s="22"/>
      <c r="V650" s="22"/>
      <c r="W650" s="22"/>
      <c r="X650" s="20"/>
      <c r="Y650" s="10" t="s">
        <v>2260</v>
      </c>
      <c r="Z650" s="19" t="s">
        <v>2923</v>
      </c>
      <c r="AA650" s="12" t="str">
        <f t="shared" si="1"/>
        <v>M2-MyM-8c-I-1</v>
      </c>
      <c r="AB650" s="20"/>
      <c r="AC650" s="20"/>
      <c r="AD650" s="20"/>
      <c r="AE650" s="10" t="s">
        <v>46</v>
      </c>
    </row>
    <row r="651" ht="75.0" customHeight="1">
      <c r="A651" s="10" t="s">
        <v>2917</v>
      </c>
      <c r="B651" s="10" t="s">
        <v>2918</v>
      </c>
      <c r="C651" s="10" t="s">
        <v>32</v>
      </c>
      <c r="D651" s="7" t="s">
        <v>33</v>
      </c>
      <c r="E651" s="6"/>
      <c r="F651" s="8" t="s">
        <v>2924</v>
      </c>
      <c r="G651" s="8"/>
      <c r="H651" s="19"/>
      <c r="I651" s="10" t="s">
        <v>675</v>
      </c>
      <c r="J651" s="10" t="s">
        <v>2608</v>
      </c>
      <c r="K651" s="8" t="s">
        <v>2920</v>
      </c>
      <c r="L651" s="8" t="s">
        <v>2925</v>
      </c>
      <c r="M651" s="10" t="s">
        <v>39</v>
      </c>
      <c r="N651" s="19" t="s">
        <v>2922</v>
      </c>
      <c r="O651" s="19" t="s">
        <v>2922</v>
      </c>
      <c r="P651" s="22"/>
      <c r="Q651" s="20"/>
      <c r="R651" s="22"/>
      <c r="S651" s="22"/>
      <c r="T651" s="22"/>
      <c r="U651" s="22"/>
      <c r="V651" s="22"/>
      <c r="W651" s="22"/>
      <c r="X651" s="20"/>
      <c r="Y651" s="10" t="s">
        <v>2260</v>
      </c>
      <c r="Z651" s="19" t="s">
        <v>2926</v>
      </c>
      <c r="AA651" s="12" t="str">
        <f t="shared" si="1"/>
        <v>M2-MyM-8c-I-2</v>
      </c>
      <c r="AB651" s="20"/>
      <c r="AC651" s="20"/>
      <c r="AD651" s="20"/>
      <c r="AE651" s="10" t="s">
        <v>46</v>
      </c>
    </row>
    <row r="652" ht="75.0" customHeight="1">
      <c r="A652" s="6" t="s">
        <v>2927</v>
      </c>
      <c r="B652" s="6" t="s">
        <v>2928</v>
      </c>
      <c r="C652" s="20" t="s">
        <v>32</v>
      </c>
      <c r="D652" s="7" t="s">
        <v>33</v>
      </c>
      <c r="E652" s="6"/>
      <c r="F652" s="8" t="s">
        <v>2929</v>
      </c>
      <c r="G652" s="9"/>
      <c r="H652" s="9"/>
      <c r="I652" s="9"/>
      <c r="J652" s="10" t="s">
        <v>531</v>
      </c>
      <c r="K652" s="9"/>
      <c r="L652" s="8" t="s">
        <v>2930</v>
      </c>
      <c r="M652" s="23" t="s">
        <v>39</v>
      </c>
      <c r="N652" s="9" t="s">
        <v>2931</v>
      </c>
      <c r="O652" s="9" t="s">
        <v>2931</v>
      </c>
      <c r="P652" s="22"/>
      <c r="Q652" s="20"/>
      <c r="R652" s="22"/>
      <c r="S652" s="22"/>
      <c r="T652" s="22"/>
      <c r="U652" s="22"/>
      <c r="V652" s="22"/>
      <c r="W652" s="22"/>
      <c r="X652" s="20"/>
      <c r="Y652" s="10" t="s">
        <v>2260</v>
      </c>
      <c r="Z652" s="14" t="s">
        <v>2932</v>
      </c>
      <c r="AA652" s="12" t="str">
        <f t="shared" si="1"/>
        <v>M2-MyM-9a-I-1</v>
      </c>
      <c r="AB652" s="10" t="s">
        <v>44</v>
      </c>
      <c r="AC652" s="10" t="s">
        <v>555</v>
      </c>
      <c r="AD652" s="10" t="s">
        <v>45</v>
      </c>
      <c r="AE652" s="10"/>
    </row>
    <row r="653" ht="75.0" customHeight="1">
      <c r="A653" s="6" t="s">
        <v>2927</v>
      </c>
      <c r="B653" s="6" t="s">
        <v>2928</v>
      </c>
      <c r="C653" s="20" t="s">
        <v>32</v>
      </c>
      <c r="D653" s="7" t="s">
        <v>33</v>
      </c>
      <c r="E653" s="6"/>
      <c r="F653" s="8" t="s">
        <v>2933</v>
      </c>
      <c r="G653" s="9"/>
      <c r="H653" s="9"/>
      <c r="I653" s="9"/>
      <c r="J653" s="6" t="s">
        <v>48</v>
      </c>
      <c r="K653" s="9"/>
      <c r="L653" s="8" t="s">
        <v>2934</v>
      </c>
      <c r="M653" s="23" t="s">
        <v>39</v>
      </c>
      <c r="N653" s="9" t="s">
        <v>2931</v>
      </c>
      <c r="O653" s="9" t="s">
        <v>2931</v>
      </c>
      <c r="P653" s="22"/>
      <c r="Q653" s="20"/>
      <c r="R653" s="22"/>
      <c r="S653" s="22"/>
      <c r="T653" s="22"/>
      <c r="U653" s="22"/>
      <c r="V653" s="22"/>
      <c r="W653" s="22"/>
      <c r="X653" s="20"/>
      <c r="Y653" s="10" t="s">
        <v>2260</v>
      </c>
      <c r="Z653" s="16" t="s">
        <v>2935</v>
      </c>
      <c r="AA653" s="12" t="str">
        <f t="shared" si="1"/>
        <v>M2-MyM-9a-I-2</v>
      </c>
      <c r="AB653" s="10" t="s">
        <v>44</v>
      </c>
      <c r="AC653" s="10" t="s">
        <v>555</v>
      </c>
      <c r="AD653" s="10" t="s">
        <v>45</v>
      </c>
      <c r="AE653" s="10"/>
    </row>
    <row r="654" ht="75.0" customHeight="1">
      <c r="A654" s="6" t="s">
        <v>2927</v>
      </c>
      <c r="B654" s="6" t="s">
        <v>2928</v>
      </c>
      <c r="C654" s="20" t="s">
        <v>52</v>
      </c>
      <c r="D654" s="7" t="s">
        <v>33</v>
      </c>
      <c r="E654" s="6"/>
      <c r="F654" s="9" t="s">
        <v>2936</v>
      </c>
      <c r="G654" s="9" t="s">
        <v>2937</v>
      </c>
      <c r="H654" s="9"/>
      <c r="I654" s="9"/>
      <c r="J654" s="6" t="s">
        <v>76</v>
      </c>
      <c r="K654" s="9" t="s">
        <v>2938</v>
      </c>
      <c r="L654" s="9" t="s">
        <v>2939</v>
      </c>
      <c r="M654" s="23" t="s">
        <v>39</v>
      </c>
      <c r="N654" s="9" t="s">
        <v>2931</v>
      </c>
      <c r="O654" s="9" t="s">
        <v>2940</v>
      </c>
      <c r="P654" s="22"/>
      <c r="Q654" s="20"/>
      <c r="R654" s="22"/>
      <c r="S654" s="22"/>
      <c r="T654" s="22"/>
      <c r="U654" s="22"/>
      <c r="V654" s="22"/>
      <c r="W654" s="22"/>
      <c r="X654" s="20"/>
      <c r="Y654" s="10" t="s">
        <v>2260</v>
      </c>
      <c r="Z654" s="16" t="s">
        <v>2941</v>
      </c>
      <c r="AA654" s="12" t="str">
        <f t="shared" si="1"/>
        <v>M2-MyM-9a-E-1</v>
      </c>
      <c r="AB654" s="10" t="s">
        <v>44</v>
      </c>
      <c r="AC654" s="10" t="s">
        <v>555</v>
      </c>
      <c r="AD654" s="10" t="s">
        <v>45</v>
      </c>
      <c r="AE654" s="10"/>
    </row>
    <row r="655" ht="75.0" customHeight="1">
      <c r="A655" s="6" t="s">
        <v>2927</v>
      </c>
      <c r="B655" s="6" t="s">
        <v>2928</v>
      </c>
      <c r="C655" s="20" t="s">
        <v>52</v>
      </c>
      <c r="D655" s="7" t="s">
        <v>33</v>
      </c>
      <c r="E655" s="6"/>
      <c r="F655" s="9" t="s">
        <v>2942</v>
      </c>
      <c r="G655" s="9" t="s">
        <v>2943</v>
      </c>
      <c r="H655" s="9"/>
      <c r="I655" s="9"/>
      <c r="J655" s="6" t="s">
        <v>76</v>
      </c>
      <c r="K655" s="9" t="s">
        <v>2944</v>
      </c>
      <c r="L655" s="9" t="s">
        <v>2945</v>
      </c>
      <c r="M655" s="23" t="s">
        <v>39</v>
      </c>
      <c r="N655" s="9" t="s">
        <v>2931</v>
      </c>
      <c r="O655" s="9" t="s">
        <v>2946</v>
      </c>
      <c r="P655" s="22"/>
      <c r="Q655" s="20"/>
      <c r="R655" s="22"/>
      <c r="S655" s="22"/>
      <c r="T655" s="22"/>
      <c r="U655" s="22"/>
      <c r="V655" s="22"/>
      <c r="W655" s="22"/>
      <c r="X655" s="20"/>
      <c r="Y655" s="10" t="s">
        <v>2260</v>
      </c>
      <c r="Z655" s="16" t="s">
        <v>2947</v>
      </c>
      <c r="AA655" s="12" t="str">
        <f t="shared" si="1"/>
        <v>M2-MyM-9a-E-2</v>
      </c>
      <c r="AB655" s="10" t="s">
        <v>44</v>
      </c>
      <c r="AC655" s="10" t="s">
        <v>555</v>
      </c>
      <c r="AD655" s="10" t="s">
        <v>45</v>
      </c>
      <c r="AE655" s="10"/>
    </row>
    <row r="656" ht="75.0" customHeight="1">
      <c r="A656" s="6" t="s">
        <v>2927</v>
      </c>
      <c r="B656" s="6" t="s">
        <v>2928</v>
      </c>
      <c r="C656" s="20" t="s">
        <v>52</v>
      </c>
      <c r="D656" s="7" t="s">
        <v>33</v>
      </c>
      <c r="E656" s="6"/>
      <c r="F656" s="9" t="s">
        <v>2948</v>
      </c>
      <c r="G656" s="9" t="s">
        <v>2949</v>
      </c>
      <c r="H656" s="9"/>
      <c r="I656" s="9"/>
      <c r="J656" s="6" t="s">
        <v>76</v>
      </c>
      <c r="K656" s="9" t="s">
        <v>2944</v>
      </c>
      <c r="L656" s="9" t="s">
        <v>2950</v>
      </c>
      <c r="M656" s="23" t="s">
        <v>39</v>
      </c>
      <c r="N656" s="9" t="s">
        <v>2931</v>
      </c>
      <c r="O656" s="9" t="s">
        <v>2951</v>
      </c>
      <c r="P656" s="22"/>
      <c r="Q656" s="20"/>
      <c r="R656" s="22"/>
      <c r="S656" s="22"/>
      <c r="T656" s="22"/>
      <c r="U656" s="22"/>
      <c r="V656" s="22"/>
      <c r="W656" s="22"/>
      <c r="X656" s="20"/>
      <c r="Y656" s="10" t="s">
        <v>2260</v>
      </c>
      <c r="Z656" s="16" t="s">
        <v>2952</v>
      </c>
      <c r="AA656" s="12" t="str">
        <f t="shared" si="1"/>
        <v>M2-MyM-9a-E-3</v>
      </c>
      <c r="AB656" s="10" t="s">
        <v>44</v>
      </c>
      <c r="AC656" s="10" t="s">
        <v>555</v>
      </c>
      <c r="AD656" s="10" t="s">
        <v>45</v>
      </c>
      <c r="AE656" s="10"/>
    </row>
    <row r="657" ht="75.0" customHeight="1">
      <c r="A657" s="6" t="s">
        <v>2927</v>
      </c>
      <c r="B657" s="6" t="s">
        <v>2928</v>
      </c>
      <c r="C657" s="20" t="s">
        <v>115</v>
      </c>
      <c r="D657" s="7" t="s">
        <v>33</v>
      </c>
      <c r="E657" s="6"/>
      <c r="F657" s="9" t="s">
        <v>2953</v>
      </c>
      <c r="G657" s="9" t="s">
        <v>2954</v>
      </c>
      <c r="H657" s="9"/>
      <c r="I657" s="9"/>
      <c r="J657" s="6" t="s">
        <v>76</v>
      </c>
      <c r="K657" s="9" t="s">
        <v>2944</v>
      </c>
      <c r="L657" s="8" t="s">
        <v>2955</v>
      </c>
      <c r="M657" s="23" t="s">
        <v>39</v>
      </c>
      <c r="N657" s="9" t="s">
        <v>2931</v>
      </c>
      <c r="O657" s="8" t="s">
        <v>2956</v>
      </c>
      <c r="P657" s="22"/>
      <c r="Q657" s="20"/>
      <c r="R657" s="22"/>
      <c r="S657" s="22"/>
      <c r="T657" s="22"/>
      <c r="U657" s="22"/>
      <c r="V657" s="22"/>
      <c r="W657" s="22"/>
      <c r="X657" s="20"/>
      <c r="Y657" s="10" t="s">
        <v>2260</v>
      </c>
      <c r="Z657" s="16" t="s">
        <v>2957</v>
      </c>
      <c r="AA657" s="12" t="str">
        <f t="shared" si="1"/>
        <v>M2-MyM-9a-A-1</v>
      </c>
      <c r="AB657" s="10" t="s">
        <v>44</v>
      </c>
      <c r="AC657" s="10" t="s">
        <v>555</v>
      </c>
      <c r="AD657" s="10" t="s">
        <v>45</v>
      </c>
      <c r="AE657" s="10"/>
    </row>
    <row r="658" ht="75.0" customHeight="1">
      <c r="A658" s="6" t="s">
        <v>2927</v>
      </c>
      <c r="B658" s="6" t="s">
        <v>2928</v>
      </c>
      <c r="C658" s="20" t="s">
        <v>115</v>
      </c>
      <c r="D658" s="7" t="s">
        <v>33</v>
      </c>
      <c r="E658" s="6"/>
      <c r="F658" s="9" t="s">
        <v>2958</v>
      </c>
      <c r="G658" s="9" t="s">
        <v>2959</v>
      </c>
      <c r="H658" s="9"/>
      <c r="I658" s="9"/>
      <c r="J658" s="6" t="s">
        <v>76</v>
      </c>
      <c r="K658" s="9" t="s">
        <v>2960</v>
      </c>
      <c r="L658" s="9" t="s">
        <v>2961</v>
      </c>
      <c r="M658" s="23" t="s">
        <v>39</v>
      </c>
      <c r="N658" s="9" t="s">
        <v>2931</v>
      </c>
      <c r="O658" s="9" t="s">
        <v>2951</v>
      </c>
      <c r="P658" s="22"/>
      <c r="Q658" s="20"/>
      <c r="R658" s="22"/>
      <c r="S658" s="22"/>
      <c r="T658" s="22"/>
      <c r="U658" s="22"/>
      <c r="V658" s="22"/>
      <c r="W658" s="22"/>
      <c r="X658" s="20"/>
      <c r="Y658" s="10" t="s">
        <v>2260</v>
      </c>
      <c r="Z658" s="16" t="s">
        <v>2962</v>
      </c>
      <c r="AA658" s="12" t="str">
        <f t="shared" si="1"/>
        <v>M2-MyM-9a-A-2</v>
      </c>
      <c r="AB658" s="10" t="s">
        <v>44</v>
      </c>
      <c r="AC658" s="10" t="s">
        <v>555</v>
      </c>
      <c r="AD658" s="10" t="s">
        <v>45</v>
      </c>
      <c r="AE658" s="10"/>
    </row>
    <row r="659" ht="75.0" customHeight="1">
      <c r="A659" s="6" t="s">
        <v>2927</v>
      </c>
      <c r="B659" s="6" t="s">
        <v>2928</v>
      </c>
      <c r="C659" s="20" t="s">
        <v>115</v>
      </c>
      <c r="D659" s="7" t="s">
        <v>33</v>
      </c>
      <c r="E659" s="6"/>
      <c r="F659" s="9" t="s">
        <v>2963</v>
      </c>
      <c r="G659" s="9" t="s">
        <v>2964</v>
      </c>
      <c r="H659" s="9"/>
      <c r="I659" s="9"/>
      <c r="J659" s="6" t="s">
        <v>76</v>
      </c>
      <c r="K659" s="9" t="s">
        <v>2960</v>
      </c>
      <c r="L659" s="9" t="s">
        <v>2965</v>
      </c>
      <c r="M659" s="23" t="s">
        <v>39</v>
      </c>
      <c r="N659" s="9" t="s">
        <v>2931</v>
      </c>
      <c r="O659" s="9" t="s">
        <v>2966</v>
      </c>
      <c r="P659" s="22"/>
      <c r="Q659" s="20"/>
      <c r="R659" s="22"/>
      <c r="S659" s="22"/>
      <c r="T659" s="22"/>
      <c r="U659" s="22"/>
      <c r="V659" s="22"/>
      <c r="W659" s="22"/>
      <c r="X659" s="20"/>
      <c r="Y659" s="10" t="s">
        <v>2260</v>
      </c>
      <c r="Z659" s="16" t="s">
        <v>2967</v>
      </c>
      <c r="AA659" s="12" t="str">
        <f t="shared" si="1"/>
        <v>M2-MyM-9a-A-3</v>
      </c>
      <c r="AB659" s="10" t="s">
        <v>44</v>
      </c>
      <c r="AC659" s="10" t="s">
        <v>555</v>
      </c>
      <c r="AD659" s="10" t="s">
        <v>45</v>
      </c>
      <c r="AE659" s="10"/>
    </row>
    <row r="660" ht="75.0" customHeight="1">
      <c r="A660" s="6" t="s">
        <v>2968</v>
      </c>
      <c r="B660" s="6" t="s">
        <v>2969</v>
      </c>
      <c r="C660" s="20" t="s">
        <v>32</v>
      </c>
      <c r="D660" s="7" t="s">
        <v>33</v>
      </c>
      <c r="E660" s="6"/>
      <c r="F660" s="8" t="s">
        <v>2970</v>
      </c>
      <c r="G660" s="9"/>
      <c r="H660" s="9"/>
      <c r="I660" s="9"/>
      <c r="J660" s="6" t="s">
        <v>2871</v>
      </c>
      <c r="K660" s="9" t="s">
        <v>2971</v>
      </c>
      <c r="L660" s="8" t="s">
        <v>2972</v>
      </c>
      <c r="M660" s="33" t="s">
        <v>39</v>
      </c>
      <c r="N660" s="9" t="s">
        <v>2973</v>
      </c>
      <c r="O660" s="9" t="s">
        <v>2974</v>
      </c>
      <c r="P660" s="22"/>
      <c r="Q660" s="20"/>
      <c r="R660" s="22"/>
      <c r="S660" s="22"/>
      <c r="T660" s="22"/>
      <c r="U660" s="22"/>
      <c r="V660" s="22"/>
      <c r="W660" s="22"/>
      <c r="X660" s="20"/>
      <c r="Y660" s="10" t="s">
        <v>2260</v>
      </c>
      <c r="Z660" s="16" t="s">
        <v>2975</v>
      </c>
      <c r="AA660" s="12" t="str">
        <f t="shared" si="1"/>
        <v>M2-MyM-10a-I-1</v>
      </c>
      <c r="AB660" s="10" t="s">
        <v>44</v>
      </c>
      <c r="AC660" s="10" t="s">
        <v>555</v>
      </c>
      <c r="AD660" s="10" t="s">
        <v>45</v>
      </c>
      <c r="AE660" s="10"/>
    </row>
    <row r="661" ht="75.0" customHeight="1">
      <c r="A661" s="6" t="s">
        <v>2968</v>
      </c>
      <c r="B661" s="6" t="s">
        <v>2969</v>
      </c>
      <c r="C661" s="20" t="s">
        <v>32</v>
      </c>
      <c r="D661" s="7" t="s">
        <v>33</v>
      </c>
      <c r="E661" s="6"/>
      <c r="F661" s="9" t="s">
        <v>2976</v>
      </c>
      <c r="G661" s="9"/>
      <c r="H661" s="9"/>
      <c r="I661" s="9"/>
      <c r="J661" s="6" t="s">
        <v>2871</v>
      </c>
      <c r="K661" s="9" t="s">
        <v>2977</v>
      </c>
      <c r="L661" s="8" t="s">
        <v>2978</v>
      </c>
      <c r="M661" s="33" t="s">
        <v>39</v>
      </c>
      <c r="N661" s="9" t="s">
        <v>2979</v>
      </c>
      <c r="O661" s="9" t="s">
        <v>2980</v>
      </c>
      <c r="P661" s="22"/>
      <c r="Q661" s="20"/>
      <c r="R661" s="22"/>
      <c r="S661" s="22"/>
      <c r="T661" s="22"/>
      <c r="U661" s="22"/>
      <c r="V661" s="22"/>
      <c r="W661" s="22"/>
      <c r="X661" s="20"/>
      <c r="Y661" s="10" t="s">
        <v>2260</v>
      </c>
      <c r="Z661" s="16" t="s">
        <v>2981</v>
      </c>
      <c r="AA661" s="12" t="str">
        <f t="shared" si="1"/>
        <v>M2-MyM-10a-I-2</v>
      </c>
      <c r="AB661" s="10" t="s">
        <v>44</v>
      </c>
      <c r="AC661" s="10" t="s">
        <v>555</v>
      </c>
      <c r="AD661" s="10" t="s">
        <v>45</v>
      </c>
      <c r="AE661" s="10"/>
    </row>
    <row r="662" ht="75.0" customHeight="1">
      <c r="A662" s="6" t="s">
        <v>2968</v>
      </c>
      <c r="B662" s="6" t="s">
        <v>2969</v>
      </c>
      <c r="C662" s="20" t="s">
        <v>32</v>
      </c>
      <c r="D662" s="7" t="s">
        <v>33</v>
      </c>
      <c r="E662" s="6"/>
      <c r="F662" s="8" t="s">
        <v>2982</v>
      </c>
      <c r="G662" s="9"/>
      <c r="H662" s="9"/>
      <c r="I662" s="9"/>
      <c r="J662" s="6" t="s">
        <v>2871</v>
      </c>
      <c r="K662" s="9" t="s">
        <v>2983</v>
      </c>
      <c r="L662" s="8" t="s">
        <v>2984</v>
      </c>
      <c r="M662" s="33" t="s">
        <v>39</v>
      </c>
      <c r="N662" s="9" t="s">
        <v>2973</v>
      </c>
      <c r="O662" s="9" t="s">
        <v>2985</v>
      </c>
      <c r="P662" s="22"/>
      <c r="Q662" s="20"/>
      <c r="R662" s="22"/>
      <c r="S662" s="22"/>
      <c r="T662" s="22"/>
      <c r="U662" s="22"/>
      <c r="V662" s="22"/>
      <c r="W662" s="22"/>
      <c r="X662" s="20"/>
      <c r="Y662" s="10" t="s">
        <v>2260</v>
      </c>
      <c r="Z662" s="16" t="s">
        <v>2986</v>
      </c>
      <c r="AA662" s="12" t="str">
        <f t="shared" si="1"/>
        <v>M2-MyM-10a-I-3</v>
      </c>
      <c r="AB662" s="10" t="s">
        <v>44</v>
      </c>
      <c r="AC662" s="10" t="s">
        <v>555</v>
      </c>
      <c r="AD662" s="10" t="s">
        <v>45</v>
      </c>
      <c r="AE662" s="10"/>
    </row>
    <row r="663" ht="75.0" customHeight="1">
      <c r="A663" s="6" t="s">
        <v>2968</v>
      </c>
      <c r="B663" s="6" t="s">
        <v>2969</v>
      </c>
      <c r="C663" s="20" t="s">
        <v>32</v>
      </c>
      <c r="D663" s="7" t="s">
        <v>33</v>
      </c>
      <c r="E663" s="6"/>
      <c r="F663" s="9" t="s">
        <v>2987</v>
      </c>
      <c r="G663" s="9"/>
      <c r="H663" s="9"/>
      <c r="I663" s="9"/>
      <c r="J663" s="6" t="s">
        <v>2871</v>
      </c>
      <c r="K663" s="9" t="s">
        <v>2988</v>
      </c>
      <c r="L663" s="8" t="s">
        <v>2989</v>
      </c>
      <c r="M663" s="33" t="s">
        <v>39</v>
      </c>
      <c r="N663" s="9" t="s">
        <v>2979</v>
      </c>
      <c r="O663" s="9" t="s">
        <v>2980</v>
      </c>
      <c r="P663" s="22"/>
      <c r="Q663" s="20"/>
      <c r="R663" s="22"/>
      <c r="S663" s="22"/>
      <c r="T663" s="22"/>
      <c r="U663" s="22"/>
      <c r="V663" s="22"/>
      <c r="W663" s="22"/>
      <c r="X663" s="20"/>
      <c r="Y663" s="10" t="s">
        <v>2260</v>
      </c>
      <c r="Z663" s="16" t="s">
        <v>2990</v>
      </c>
      <c r="AA663" s="12" t="str">
        <f t="shared" si="1"/>
        <v>M2-MyM-10a-I-4</v>
      </c>
      <c r="AB663" s="10" t="s">
        <v>44</v>
      </c>
      <c r="AC663" s="10" t="s">
        <v>555</v>
      </c>
      <c r="AD663" s="10" t="s">
        <v>45</v>
      </c>
      <c r="AE663" s="10"/>
    </row>
    <row r="664" ht="75.0" customHeight="1">
      <c r="A664" s="6" t="s">
        <v>2968</v>
      </c>
      <c r="B664" s="6" t="s">
        <v>2969</v>
      </c>
      <c r="C664" s="20" t="s">
        <v>52</v>
      </c>
      <c r="D664" s="7" t="s">
        <v>33</v>
      </c>
      <c r="E664" s="6"/>
      <c r="F664" s="9" t="s">
        <v>2991</v>
      </c>
      <c r="G664" s="9"/>
      <c r="H664" s="9"/>
      <c r="I664" s="9"/>
      <c r="J664" s="6" t="s">
        <v>2871</v>
      </c>
      <c r="K664" s="9" t="s">
        <v>2992</v>
      </c>
      <c r="L664" s="30" t="s">
        <v>2993</v>
      </c>
      <c r="M664" s="33" t="s">
        <v>39</v>
      </c>
      <c r="N664" s="9" t="s">
        <v>2973</v>
      </c>
      <c r="O664" s="9" t="s">
        <v>2985</v>
      </c>
      <c r="P664" s="22"/>
      <c r="Q664" s="20"/>
      <c r="R664" s="22"/>
      <c r="S664" s="22"/>
      <c r="T664" s="22"/>
      <c r="U664" s="22"/>
      <c r="V664" s="22"/>
      <c r="W664" s="22"/>
      <c r="X664" s="20"/>
      <c r="Y664" s="10" t="s">
        <v>2260</v>
      </c>
      <c r="Z664" s="16" t="s">
        <v>2994</v>
      </c>
      <c r="AA664" s="12" t="str">
        <f t="shared" si="1"/>
        <v>M2-MyM-10a-E-1</v>
      </c>
      <c r="AB664" s="10" t="s">
        <v>44</v>
      </c>
      <c r="AC664" s="10" t="s">
        <v>555</v>
      </c>
      <c r="AD664" s="10" t="s">
        <v>45</v>
      </c>
      <c r="AE664" s="10"/>
    </row>
    <row r="665" ht="75.0" customHeight="1">
      <c r="A665" s="6" t="s">
        <v>2968</v>
      </c>
      <c r="B665" s="6" t="s">
        <v>2969</v>
      </c>
      <c r="C665" s="20" t="s">
        <v>52</v>
      </c>
      <c r="D665" s="7" t="s">
        <v>33</v>
      </c>
      <c r="E665" s="6"/>
      <c r="F665" s="8" t="s">
        <v>2995</v>
      </c>
      <c r="G665" s="9"/>
      <c r="H665" s="9"/>
      <c r="I665" s="9"/>
      <c r="J665" s="6" t="s">
        <v>2871</v>
      </c>
      <c r="K665" s="9" t="s">
        <v>2996</v>
      </c>
      <c r="L665" s="9" t="s">
        <v>2997</v>
      </c>
      <c r="M665" s="33" t="s">
        <v>39</v>
      </c>
      <c r="N665" s="9" t="s">
        <v>2979</v>
      </c>
      <c r="O665" s="9" t="s">
        <v>2980</v>
      </c>
      <c r="P665" s="22"/>
      <c r="Q665" s="20"/>
      <c r="R665" s="22"/>
      <c r="S665" s="22"/>
      <c r="T665" s="22"/>
      <c r="U665" s="22"/>
      <c r="V665" s="22"/>
      <c r="W665" s="22"/>
      <c r="X665" s="20"/>
      <c r="Y665" s="10" t="s">
        <v>2260</v>
      </c>
      <c r="Z665" s="16" t="s">
        <v>2998</v>
      </c>
      <c r="AA665" s="12" t="str">
        <f t="shared" si="1"/>
        <v>M2-MyM-10a-E-2</v>
      </c>
      <c r="AB665" s="10" t="s">
        <v>44</v>
      </c>
      <c r="AC665" s="10" t="s">
        <v>555</v>
      </c>
      <c r="AD665" s="10" t="s">
        <v>45</v>
      </c>
      <c r="AE665" s="10"/>
    </row>
    <row r="666" ht="75.0" customHeight="1">
      <c r="A666" s="6" t="s">
        <v>2968</v>
      </c>
      <c r="B666" s="6" t="s">
        <v>2969</v>
      </c>
      <c r="C666" s="20" t="s">
        <v>52</v>
      </c>
      <c r="D666" s="7" t="s">
        <v>33</v>
      </c>
      <c r="E666" s="10"/>
      <c r="F666" s="8" t="s">
        <v>2999</v>
      </c>
      <c r="G666" s="9"/>
      <c r="H666" s="9"/>
      <c r="I666" s="9"/>
      <c r="J666" s="6" t="s">
        <v>2871</v>
      </c>
      <c r="K666" s="9" t="s">
        <v>3000</v>
      </c>
      <c r="L666" s="9" t="s">
        <v>3001</v>
      </c>
      <c r="M666" s="33" t="s">
        <v>39</v>
      </c>
      <c r="N666" s="9" t="s">
        <v>2973</v>
      </c>
      <c r="O666" s="9" t="s">
        <v>2985</v>
      </c>
      <c r="P666" s="22"/>
      <c r="Q666" s="20"/>
      <c r="R666" s="22"/>
      <c r="S666" s="22"/>
      <c r="T666" s="22"/>
      <c r="U666" s="22"/>
      <c r="V666" s="22"/>
      <c r="W666" s="22"/>
      <c r="X666" s="20"/>
      <c r="Y666" s="10" t="s">
        <v>2260</v>
      </c>
      <c r="Z666" s="16" t="s">
        <v>3002</v>
      </c>
      <c r="AA666" s="12" t="str">
        <f t="shared" si="1"/>
        <v>M2-MyM-10a-E-3</v>
      </c>
      <c r="AB666" s="10" t="s">
        <v>44</v>
      </c>
      <c r="AC666" s="10" t="s">
        <v>555</v>
      </c>
      <c r="AD666" s="10" t="s">
        <v>45</v>
      </c>
      <c r="AE666" s="10"/>
    </row>
    <row r="667" ht="75.0" customHeight="1">
      <c r="A667" s="6" t="s">
        <v>3003</v>
      </c>
      <c r="B667" s="6" t="s">
        <v>3004</v>
      </c>
      <c r="C667" s="20" t="s">
        <v>32</v>
      </c>
      <c r="D667" s="7" t="s">
        <v>33</v>
      </c>
      <c r="E667" s="6"/>
      <c r="F667" s="8" t="s">
        <v>3005</v>
      </c>
      <c r="G667" s="9"/>
      <c r="H667" s="9"/>
      <c r="I667" s="9"/>
      <c r="J667" s="10" t="s">
        <v>449</v>
      </c>
      <c r="K667" s="9"/>
      <c r="L667" s="8" t="s">
        <v>3006</v>
      </c>
      <c r="M667" s="10" t="s">
        <v>39</v>
      </c>
      <c r="N667" s="8" t="s">
        <v>3007</v>
      </c>
      <c r="O667" s="8" t="s">
        <v>3007</v>
      </c>
      <c r="P667" s="22"/>
      <c r="Q667" s="20"/>
      <c r="R667" s="22"/>
      <c r="S667" s="22"/>
      <c r="T667" s="22"/>
      <c r="U667" s="22"/>
      <c r="V667" s="22"/>
      <c r="W667" s="22"/>
      <c r="X667" s="20"/>
      <c r="Y667" s="10" t="s">
        <v>3008</v>
      </c>
      <c r="Z667" s="14" t="s">
        <v>3009</v>
      </c>
      <c r="AA667" s="12" t="str">
        <f t="shared" si="1"/>
        <v>M2-G-1a-I-1</v>
      </c>
      <c r="AB667" s="10" t="s">
        <v>44</v>
      </c>
      <c r="AC667" s="10" t="s">
        <v>555</v>
      </c>
      <c r="AD667" s="10" t="s">
        <v>45</v>
      </c>
      <c r="AE667" s="10" t="s">
        <v>46</v>
      </c>
    </row>
    <row r="668" ht="75.0" customHeight="1">
      <c r="A668" s="6" t="s">
        <v>3003</v>
      </c>
      <c r="B668" s="6" t="s">
        <v>3004</v>
      </c>
      <c r="C668" s="20" t="s">
        <v>32</v>
      </c>
      <c r="D668" s="7" t="s">
        <v>33</v>
      </c>
      <c r="E668" s="6"/>
      <c r="F668" s="8" t="s">
        <v>3010</v>
      </c>
      <c r="G668" s="9"/>
      <c r="H668" s="9"/>
      <c r="I668" s="9"/>
      <c r="J668" s="10" t="s">
        <v>449</v>
      </c>
      <c r="K668" s="9"/>
      <c r="L668" s="8" t="s">
        <v>3011</v>
      </c>
      <c r="M668" s="10" t="s">
        <v>39</v>
      </c>
      <c r="N668" s="8" t="s">
        <v>3007</v>
      </c>
      <c r="O668" s="8" t="s">
        <v>3007</v>
      </c>
      <c r="P668" s="22"/>
      <c r="Q668" s="20"/>
      <c r="R668" s="22"/>
      <c r="S668" s="22"/>
      <c r="T668" s="22"/>
      <c r="U668" s="22"/>
      <c r="V668" s="22"/>
      <c r="W668" s="22"/>
      <c r="X668" s="20"/>
      <c r="Y668" s="10" t="s">
        <v>3008</v>
      </c>
      <c r="Z668" s="14" t="s">
        <v>3012</v>
      </c>
      <c r="AA668" s="12" t="str">
        <f t="shared" si="1"/>
        <v>M2-G-1a-I-2</v>
      </c>
      <c r="AB668" s="10" t="s">
        <v>44</v>
      </c>
      <c r="AC668" s="10" t="s">
        <v>555</v>
      </c>
      <c r="AD668" s="10" t="s">
        <v>45</v>
      </c>
      <c r="AE668" s="10" t="s">
        <v>46</v>
      </c>
    </row>
    <row r="669" ht="75.0" customHeight="1">
      <c r="A669" s="6" t="s">
        <v>3003</v>
      </c>
      <c r="B669" s="6" t="s">
        <v>3004</v>
      </c>
      <c r="C669" s="20" t="s">
        <v>52</v>
      </c>
      <c r="D669" s="7" t="s">
        <v>33</v>
      </c>
      <c r="E669" s="6"/>
      <c r="F669" s="65" t="s">
        <v>3013</v>
      </c>
      <c r="G669" s="65" t="s">
        <v>3014</v>
      </c>
      <c r="H669" s="31"/>
      <c r="I669" s="9"/>
      <c r="J669" s="6" t="s">
        <v>73</v>
      </c>
      <c r="K669" s="8" t="s">
        <v>3015</v>
      </c>
      <c r="L669" s="8" t="s">
        <v>3016</v>
      </c>
      <c r="M669" s="10" t="s">
        <v>39</v>
      </c>
      <c r="N669" s="8" t="s">
        <v>3007</v>
      </c>
      <c r="O669" s="8" t="s">
        <v>3007</v>
      </c>
      <c r="P669" s="22"/>
      <c r="Q669" s="20"/>
      <c r="R669" s="22"/>
      <c r="S669" s="22"/>
      <c r="T669" s="22"/>
      <c r="U669" s="22"/>
      <c r="V669" s="22"/>
      <c r="W669" s="22"/>
      <c r="X669" s="20"/>
      <c r="Y669" s="10" t="s">
        <v>3008</v>
      </c>
      <c r="Z669" s="14" t="s">
        <v>3017</v>
      </c>
      <c r="AA669" s="12" t="str">
        <f t="shared" si="1"/>
        <v>M2-G-1a-E-1</v>
      </c>
      <c r="AB669" s="10" t="s">
        <v>44</v>
      </c>
      <c r="AC669" s="10" t="s">
        <v>555</v>
      </c>
      <c r="AD669" s="10" t="s">
        <v>45</v>
      </c>
      <c r="AE669" s="10" t="s">
        <v>46</v>
      </c>
    </row>
    <row r="670" ht="75.0" customHeight="1">
      <c r="A670" s="6" t="s">
        <v>3003</v>
      </c>
      <c r="B670" s="6" t="s">
        <v>3004</v>
      </c>
      <c r="C670" s="20" t="s">
        <v>52</v>
      </c>
      <c r="D670" s="7" t="s">
        <v>33</v>
      </c>
      <c r="E670" s="6"/>
      <c r="F670" s="65" t="s">
        <v>3013</v>
      </c>
      <c r="G670" s="65" t="s">
        <v>3018</v>
      </c>
      <c r="H670" s="31"/>
      <c r="I670" s="9"/>
      <c r="J670" s="6" t="s">
        <v>73</v>
      </c>
      <c r="K670" s="8" t="s">
        <v>3019</v>
      </c>
      <c r="L670" s="8" t="s">
        <v>3020</v>
      </c>
      <c r="M670" s="10" t="s">
        <v>39</v>
      </c>
      <c r="N670" s="8" t="s">
        <v>3007</v>
      </c>
      <c r="O670" s="8" t="s">
        <v>3007</v>
      </c>
      <c r="P670" s="22"/>
      <c r="Q670" s="20"/>
      <c r="R670" s="22"/>
      <c r="S670" s="22"/>
      <c r="T670" s="22"/>
      <c r="U670" s="22"/>
      <c r="V670" s="22"/>
      <c r="W670" s="22"/>
      <c r="X670" s="20"/>
      <c r="Y670" s="10" t="s">
        <v>3008</v>
      </c>
      <c r="Z670" s="14" t="s">
        <v>3021</v>
      </c>
      <c r="AA670" s="12" t="str">
        <f t="shared" si="1"/>
        <v>M2-G-1a-E-2</v>
      </c>
      <c r="AB670" s="10" t="s">
        <v>44</v>
      </c>
      <c r="AC670" s="10" t="s">
        <v>555</v>
      </c>
      <c r="AD670" s="10" t="s">
        <v>45</v>
      </c>
      <c r="AE670" s="10" t="s">
        <v>46</v>
      </c>
    </row>
    <row r="671" ht="75.0" customHeight="1">
      <c r="A671" s="6" t="s">
        <v>3003</v>
      </c>
      <c r="B671" s="6" t="s">
        <v>3004</v>
      </c>
      <c r="C671" s="20" t="s">
        <v>52</v>
      </c>
      <c r="D671" s="7" t="s">
        <v>33</v>
      </c>
      <c r="E671" s="6"/>
      <c r="F671" s="65" t="s">
        <v>3022</v>
      </c>
      <c r="G671" s="65" t="s">
        <v>3023</v>
      </c>
      <c r="H671" s="9"/>
      <c r="I671" s="9"/>
      <c r="J671" s="6" t="s">
        <v>73</v>
      </c>
      <c r="K671" s="8" t="s">
        <v>3024</v>
      </c>
      <c r="L671" s="8" t="s">
        <v>3016</v>
      </c>
      <c r="M671" s="10" t="s">
        <v>39</v>
      </c>
      <c r="N671" s="8" t="s">
        <v>3007</v>
      </c>
      <c r="O671" s="8" t="s">
        <v>3007</v>
      </c>
      <c r="P671" s="22"/>
      <c r="Q671" s="20"/>
      <c r="R671" s="22"/>
      <c r="S671" s="22"/>
      <c r="T671" s="22"/>
      <c r="U671" s="22"/>
      <c r="V671" s="22"/>
      <c r="W671" s="22"/>
      <c r="X671" s="20"/>
      <c r="Y671" s="10" t="s">
        <v>3008</v>
      </c>
      <c r="Z671" s="14" t="s">
        <v>3025</v>
      </c>
      <c r="AA671" s="12" t="str">
        <f t="shared" si="1"/>
        <v>M2-G-1a-E-3</v>
      </c>
      <c r="AB671" s="10" t="s">
        <v>44</v>
      </c>
      <c r="AC671" s="10" t="s">
        <v>555</v>
      </c>
      <c r="AD671" s="10" t="s">
        <v>45</v>
      </c>
      <c r="AE671" s="10" t="s">
        <v>46</v>
      </c>
    </row>
    <row r="672" ht="75.0" customHeight="1">
      <c r="A672" s="6" t="s">
        <v>3003</v>
      </c>
      <c r="B672" s="6" t="s">
        <v>3004</v>
      </c>
      <c r="C672" s="20" t="s">
        <v>52</v>
      </c>
      <c r="D672" s="7" t="s">
        <v>33</v>
      </c>
      <c r="E672" s="6"/>
      <c r="F672" s="65" t="s">
        <v>3022</v>
      </c>
      <c r="G672" s="65" t="s">
        <v>3026</v>
      </c>
      <c r="H672" s="9"/>
      <c r="I672" s="9"/>
      <c r="J672" s="6" t="s">
        <v>73</v>
      </c>
      <c r="K672" s="8" t="s">
        <v>3027</v>
      </c>
      <c r="L672" s="8" t="s">
        <v>3020</v>
      </c>
      <c r="M672" s="10" t="s">
        <v>39</v>
      </c>
      <c r="N672" s="8" t="s">
        <v>3007</v>
      </c>
      <c r="O672" s="8" t="s">
        <v>3007</v>
      </c>
      <c r="P672" s="22"/>
      <c r="Q672" s="20"/>
      <c r="R672" s="22"/>
      <c r="S672" s="22"/>
      <c r="T672" s="22"/>
      <c r="U672" s="22"/>
      <c r="V672" s="22"/>
      <c r="W672" s="22"/>
      <c r="X672" s="20"/>
      <c r="Y672" s="10" t="s">
        <v>3008</v>
      </c>
      <c r="Z672" s="14" t="s">
        <v>3028</v>
      </c>
      <c r="AA672" s="12" t="str">
        <f t="shared" si="1"/>
        <v>M2-G-1a-E-4</v>
      </c>
      <c r="AB672" s="10" t="s">
        <v>44</v>
      </c>
      <c r="AC672" s="10" t="s">
        <v>555</v>
      </c>
      <c r="AD672" s="10" t="s">
        <v>45</v>
      </c>
      <c r="AE672" s="10" t="s">
        <v>46</v>
      </c>
    </row>
    <row r="673" ht="75.0" customHeight="1">
      <c r="A673" s="6" t="s">
        <v>3029</v>
      </c>
      <c r="B673" s="6" t="s">
        <v>3030</v>
      </c>
      <c r="C673" s="20" t="s">
        <v>32</v>
      </c>
      <c r="D673" s="7" t="s">
        <v>33</v>
      </c>
      <c r="E673" s="6"/>
      <c r="F673" s="9" t="s">
        <v>3031</v>
      </c>
      <c r="G673" s="8" t="s">
        <v>3032</v>
      </c>
      <c r="H673" s="9"/>
      <c r="I673" s="9"/>
      <c r="J673" s="6" t="s">
        <v>3033</v>
      </c>
      <c r="K673" s="9" t="s">
        <v>96</v>
      </c>
      <c r="L673" s="9" t="s">
        <v>3034</v>
      </c>
      <c r="M673" s="20" t="s">
        <v>39</v>
      </c>
      <c r="N673" s="8" t="s">
        <v>3035</v>
      </c>
      <c r="O673" s="8" t="s">
        <v>3035</v>
      </c>
      <c r="P673" s="22"/>
      <c r="Q673" s="20"/>
      <c r="R673" s="22"/>
      <c r="S673" s="22"/>
      <c r="T673" s="22"/>
      <c r="U673" s="22"/>
      <c r="V673" s="22"/>
      <c r="W673" s="22"/>
      <c r="X673" s="20"/>
      <c r="Y673" s="10" t="s">
        <v>3008</v>
      </c>
      <c r="Z673" s="53" t="s">
        <v>3036</v>
      </c>
      <c r="AA673" s="12" t="str">
        <f t="shared" si="1"/>
        <v>M2-G-1b-I-1</v>
      </c>
      <c r="AB673" s="10" t="s">
        <v>44</v>
      </c>
      <c r="AC673" s="10" t="s">
        <v>555</v>
      </c>
      <c r="AD673" s="10" t="s">
        <v>45</v>
      </c>
      <c r="AE673" s="10" t="s">
        <v>46</v>
      </c>
    </row>
    <row r="674" ht="75.0" customHeight="1">
      <c r="A674" s="6" t="s">
        <v>3029</v>
      </c>
      <c r="B674" s="6" t="s">
        <v>3030</v>
      </c>
      <c r="C674" s="20" t="s">
        <v>32</v>
      </c>
      <c r="D674" s="7" t="s">
        <v>33</v>
      </c>
      <c r="E674" s="6"/>
      <c r="F674" s="9" t="s">
        <v>3037</v>
      </c>
      <c r="G674" s="8" t="s">
        <v>3038</v>
      </c>
      <c r="H674" s="9"/>
      <c r="I674" s="9"/>
      <c r="J674" s="6" t="s">
        <v>3033</v>
      </c>
      <c r="K674" s="9" t="s">
        <v>96</v>
      </c>
      <c r="L674" s="9" t="s">
        <v>3034</v>
      </c>
      <c r="M674" s="20" t="s">
        <v>39</v>
      </c>
      <c r="N674" s="8" t="s">
        <v>3035</v>
      </c>
      <c r="O674" s="8" t="s">
        <v>3035</v>
      </c>
      <c r="P674" s="22"/>
      <c r="Q674" s="20"/>
      <c r="R674" s="22"/>
      <c r="S674" s="22"/>
      <c r="T674" s="22"/>
      <c r="U674" s="22"/>
      <c r="V674" s="22"/>
      <c r="W674" s="22"/>
      <c r="X674" s="20"/>
      <c r="Y674" s="10" t="s">
        <v>3008</v>
      </c>
      <c r="Z674" s="14" t="s">
        <v>3039</v>
      </c>
      <c r="AA674" s="12" t="str">
        <f t="shared" si="1"/>
        <v>M2-G-1b-I-2</v>
      </c>
      <c r="AB674" s="10" t="s">
        <v>44</v>
      </c>
      <c r="AC674" s="10" t="s">
        <v>555</v>
      </c>
      <c r="AD674" s="10" t="s">
        <v>45</v>
      </c>
      <c r="AE674" s="10" t="s">
        <v>46</v>
      </c>
    </row>
    <row r="675" ht="75.0" customHeight="1">
      <c r="A675" s="6" t="s">
        <v>3029</v>
      </c>
      <c r="B675" s="6" t="s">
        <v>3030</v>
      </c>
      <c r="C675" s="20" t="s">
        <v>32</v>
      </c>
      <c r="D675" s="7" t="s">
        <v>33</v>
      </c>
      <c r="E675" s="6"/>
      <c r="F675" s="9" t="s">
        <v>3040</v>
      </c>
      <c r="G675" s="8" t="s">
        <v>3041</v>
      </c>
      <c r="H675" s="9"/>
      <c r="I675" s="9"/>
      <c r="J675" s="6" t="s">
        <v>3033</v>
      </c>
      <c r="K675" s="9" t="s">
        <v>96</v>
      </c>
      <c r="L675" s="9" t="s">
        <v>3034</v>
      </c>
      <c r="M675" s="20" t="s">
        <v>39</v>
      </c>
      <c r="N675" s="8" t="s">
        <v>3035</v>
      </c>
      <c r="O675" s="8" t="s">
        <v>3035</v>
      </c>
      <c r="P675" s="22"/>
      <c r="Q675" s="20"/>
      <c r="R675" s="22"/>
      <c r="S675" s="22"/>
      <c r="T675" s="22"/>
      <c r="U675" s="22"/>
      <c r="V675" s="22"/>
      <c r="W675" s="22"/>
      <c r="X675" s="20"/>
      <c r="Y675" s="10" t="s">
        <v>3008</v>
      </c>
      <c r="Z675" s="14" t="s">
        <v>3042</v>
      </c>
      <c r="AA675" s="12" t="str">
        <f t="shared" si="1"/>
        <v>M2-G-1b-I-3</v>
      </c>
      <c r="AB675" s="10" t="s">
        <v>44</v>
      </c>
      <c r="AC675" s="10" t="s">
        <v>555</v>
      </c>
      <c r="AD675" s="10" t="s">
        <v>45</v>
      </c>
      <c r="AE675" s="10" t="s">
        <v>46</v>
      </c>
    </row>
    <row r="676" ht="75.0" customHeight="1">
      <c r="A676" s="6" t="s">
        <v>3029</v>
      </c>
      <c r="B676" s="6" t="s">
        <v>3030</v>
      </c>
      <c r="C676" s="20" t="s">
        <v>52</v>
      </c>
      <c r="D676" s="7" t="s">
        <v>33</v>
      </c>
      <c r="E676" s="6"/>
      <c r="F676" s="8" t="s">
        <v>3043</v>
      </c>
      <c r="G676" s="9"/>
      <c r="H676" s="9"/>
      <c r="I676" s="9"/>
      <c r="J676" s="10" t="s">
        <v>531</v>
      </c>
      <c r="K676" s="9"/>
      <c r="L676" s="8" t="s">
        <v>3044</v>
      </c>
      <c r="M676" s="20" t="s">
        <v>39</v>
      </c>
      <c r="N676" s="8" t="s">
        <v>3035</v>
      </c>
      <c r="O676" s="8" t="s">
        <v>3035</v>
      </c>
      <c r="P676" s="22"/>
      <c r="Q676" s="20"/>
      <c r="R676" s="22"/>
      <c r="S676" s="22"/>
      <c r="T676" s="22"/>
      <c r="U676" s="22"/>
      <c r="V676" s="22"/>
      <c r="W676" s="22"/>
      <c r="X676" s="20"/>
      <c r="Y676" s="10" t="s">
        <v>3008</v>
      </c>
      <c r="Z676" s="14" t="s">
        <v>3045</v>
      </c>
      <c r="AA676" s="12" t="str">
        <f t="shared" si="1"/>
        <v>M2-G-1b-E-1</v>
      </c>
      <c r="AB676" s="10" t="s">
        <v>44</v>
      </c>
      <c r="AC676" s="10" t="s">
        <v>555</v>
      </c>
      <c r="AD676" s="10" t="s">
        <v>45</v>
      </c>
      <c r="AE676" s="10" t="s">
        <v>46</v>
      </c>
    </row>
    <row r="677" ht="75.0" customHeight="1">
      <c r="A677" s="6" t="s">
        <v>3029</v>
      </c>
      <c r="B677" s="6" t="s">
        <v>3030</v>
      </c>
      <c r="C677" s="20" t="s">
        <v>52</v>
      </c>
      <c r="D677" s="7" t="s">
        <v>33</v>
      </c>
      <c r="E677" s="6"/>
      <c r="F677" s="8" t="s">
        <v>3046</v>
      </c>
      <c r="G677" s="9"/>
      <c r="H677" s="9"/>
      <c r="I677" s="9"/>
      <c r="J677" s="10" t="s">
        <v>531</v>
      </c>
      <c r="K677" s="9"/>
      <c r="L677" s="8" t="s">
        <v>3047</v>
      </c>
      <c r="M677" s="20" t="s">
        <v>39</v>
      </c>
      <c r="N677" s="8" t="s">
        <v>3035</v>
      </c>
      <c r="O677" s="8" t="s">
        <v>3035</v>
      </c>
      <c r="P677" s="22"/>
      <c r="Q677" s="20"/>
      <c r="R677" s="22"/>
      <c r="S677" s="22"/>
      <c r="T677" s="22"/>
      <c r="U677" s="22"/>
      <c r="V677" s="22"/>
      <c r="W677" s="22"/>
      <c r="X677" s="20"/>
      <c r="Y677" s="10" t="s">
        <v>3008</v>
      </c>
      <c r="Z677" s="14" t="s">
        <v>3048</v>
      </c>
      <c r="AA677" s="12" t="str">
        <f t="shared" si="1"/>
        <v>M2-G-1b-E-2</v>
      </c>
      <c r="AB677" s="10" t="s">
        <v>44</v>
      </c>
      <c r="AC677" s="10" t="s">
        <v>555</v>
      </c>
      <c r="AD677" s="10" t="s">
        <v>45</v>
      </c>
      <c r="AE677" s="10" t="s">
        <v>46</v>
      </c>
    </row>
    <row r="678" ht="75.0" customHeight="1">
      <c r="A678" s="6" t="s">
        <v>3029</v>
      </c>
      <c r="B678" s="6" t="s">
        <v>3030</v>
      </c>
      <c r="C678" s="20" t="s">
        <v>52</v>
      </c>
      <c r="D678" s="7" t="s">
        <v>33</v>
      </c>
      <c r="E678" s="6"/>
      <c r="F678" s="8" t="s">
        <v>3049</v>
      </c>
      <c r="G678" s="9"/>
      <c r="H678" s="9"/>
      <c r="I678" s="9"/>
      <c r="J678" s="10" t="s">
        <v>531</v>
      </c>
      <c r="K678" s="9"/>
      <c r="L678" s="8" t="s">
        <v>3050</v>
      </c>
      <c r="M678" s="20" t="s">
        <v>39</v>
      </c>
      <c r="N678" s="8" t="s">
        <v>3035</v>
      </c>
      <c r="O678" s="8" t="s">
        <v>3035</v>
      </c>
      <c r="P678" s="22"/>
      <c r="Q678" s="20"/>
      <c r="R678" s="22"/>
      <c r="S678" s="22"/>
      <c r="T678" s="22"/>
      <c r="U678" s="22"/>
      <c r="V678" s="22"/>
      <c r="W678" s="22"/>
      <c r="X678" s="20"/>
      <c r="Y678" s="10" t="s">
        <v>3008</v>
      </c>
      <c r="Z678" s="14" t="s">
        <v>3051</v>
      </c>
      <c r="AA678" s="12" t="str">
        <f t="shared" si="1"/>
        <v>M2-G-1b-E-3</v>
      </c>
      <c r="AB678" s="10" t="s">
        <v>44</v>
      </c>
      <c r="AC678" s="10" t="s">
        <v>555</v>
      </c>
      <c r="AD678" s="10" t="s">
        <v>45</v>
      </c>
      <c r="AE678" s="10" t="s">
        <v>46</v>
      </c>
    </row>
    <row r="679" ht="75.0" customHeight="1">
      <c r="A679" s="6" t="s">
        <v>3029</v>
      </c>
      <c r="B679" s="6" t="s">
        <v>3030</v>
      </c>
      <c r="C679" s="20" t="s">
        <v>52</v>
      </c>
      <c r="D679" s="7" t="s">
        <v>33</v>
      </c>
      <c r="E679" s="6"/>
      <c r="F679" s="8" t="s">
        <v>3052</v>
      </c>
      <c r="G679" s="9"/>
      <c r="H679" s="9"/>
      <c r="I679" s="9"/>
      <c r="J679" s="10" t="s">
        <v>531</v>
      </c>
      <c r="K679" s="9"/>
      <c r="L679" s="8" t="s">
        <v>3053</v>
      </c>
      <c r="M679" s="20" t="s">
        <v>39</v>
      </c>
      <c r="N679" s="8" t="s">
        <v>3035</v>
      </c>
      <c r="O679" s="8" t="s">
        <v>3035</v>
      </c>
      <c r="P679" s="22"/>
      <c r="Q679" s="20"/>
      <c r="R679" s="22"/>
      <c r="S679" s="22"/>
      <c r="T679" s="22"/>
      <c r="U679" s="22"/>
      <c r="V679" s="22"/>
      <c r="W679" s="22"/>
      <c r="X679" s="20"/>
      <c r="Y679" s="10" t="s">
        <v>3008</v>
      </c>
      <c r="Z679" s="14" t="s">
        <v>3054</v>
      </c>
      <c r="AA679" s="12" t="str">
        <f t="shared" si="1"/>
        <v>M2-G-1b-E-4</v>
      </c>
      <c r="AB679" s="10" t="s">
        <v>44</v>
      </c>
      <c r="AC679" s="10" t="s">
        <v>555</v>
      </c>
      <c r="AD679" s="10" t="s">
        <v>45</v>
      </c>
      <c r="AE679" s="10" t="s">
        <v>46</v>
      </c>
    </row>
    <row r="680" ht="75.0" customHeight="1">
      <c r="A680" s="6" t="s">
        <v>3055</v>
      </c>
      <c r="B680" s="6" t="s">
        <v>3056</v>
      </c>
      <c r="C680" s="20" t="s">
        <v>32</v>
      </c>
      <c r="D680" s="7" t="s">
        <v>33</v>
      </c>
      <c r="E680" s="6"/>
      <c r="F680" s="8" t="s">
        <v>3057</v>
      </c>
      <c r="G680" s="9"/>
      <c r="H680" s="9"/>
      <c r="I680" s="10" t="s">
        <v>95</v>
      </c>
      <c r="J680" s="10" t="s">
        <v>531</v>
      </c>
      <c r="K680" s="9"/>
      <c r="L680" s="8" t="s">
        <v>3058</v>
      </c>
      <c r="M680" s="10" t="s">
        <v>39</v>
      </c>
      <c r="N680" s="10" t="s">
        <v>3059</v>
      </c>
      <c r="O680" s="10" t="s">
        <v>3060</v>
      </c>
      <c r="P680" s="22"/>
      <c r="Q680" s="20"/>
      <c r="R680" s="22"/>
      <c r="S680" s="22"/>
      <c r="T680" s="22"/>
      <c r="U680" s="22"/>
      <c r="V680" s="22"/>
      <c r="W680" s="22"/>
      <c r="X680" s="20"/>
      <c r="Y680" s="10" t="s">
        <v>3008</v>
      </c>
      <c r="Z680" s="14" t="s">
        <v>3061</v>
      </c>
      <c r="AA680" s="12" t="str">
        <f t="shared" si="1"/>
        <v>M2-G-1c-I-1</v>
      </c>
      <c r="AB680" s="10" t="s">
        <v>44</v>
      </c>
      <c r="AC680" s="10" t="s">
        <v>555</v>
      </c>
      <c r="AD680" s="10" t="s">
        <v>45</v>
      </c>
      <c r="AE680" s="10" t="s">
        <v>46</v>
      </c>
    </row>
    <row r="681" ht="75.0" customHeight="1">
      <c r="A681" s="6" t="s">
        <v>3055</v>
      </c>
      <c r="B681" s="6" t="s">
        <v>3056</v>
      </c>
      <c r="C681" s="20" t="s">
        <v>32</v>
      </c>
      <c r="D681" s="7" t="s">
        <v>33</v>
      </c>
      <c r="E681" s="6"/>
      <c r="F681" s="8" t="s">
        <v>3062</v>
      </c>
      <c r="G681" s="9"/>
      <c r="H681" s="9"/>
      <c r="I681" s="10" t="s">
        <v>95</v>
      </c>
      <c r="J681" s="10" t="s">
        <v>531</v>
      </c>
      <c r="K681" s="9"/>
      <c r="L681" s="8" t="s">
        <v>3063</v>
      </c>
      <c r="M681" s="10" t="s">
        <v>39</v>
      </c>
      <c r="N681" s="10" t="s">
        <v>3059</v>
      </c>
      <c r="O681" s="10" t="s">
        <v>3060</v>
      </c>
      <c r="P681" s="22"/>
      <c r="Q681" s="20"/>
      <c r="R681" s="22"/>
      <c r="S681" s="22"/>
      <c r="T681" s="22"/>
      <c r="U681" s="22"/>
      <c r="V681" s="22"/>
      <c r="W681" s="22"/>
      <c r="X681" s="20"/>
      <c r="Y681" s="10" t="s">
        <v>3008</v>
      </c>
      <c r="Z681" s="14" t="s">
        <v>3064</v>
      </c>
      <c r="AA681" s="12" t="str">
        <f t="shared" si="1"/>
        <v>M2-G-1c-I-2</v>
      </c>
      <c r="AB681" s="10" t="s">
        <v>44</v>
      </c>
      <c r="AC681" s="10" t="s">
        <v>555</v>
      </c>
      <c r="AD681" s="10" t="s">
        <v>45</v>
      </c>
      <c r="AE681" s="10" t="s">
        <v>46</v>
      </c>
    </row>
    <row r="682" ht="75.0" customHeight="1">
      <c r="A682" s="6" t="s">
        <v>3055</v>
      </c>
      <c r="B682" s="6" t="s">
        <v>3056</v>
      </c>
      <c r="C682" s="20" t="s">
        <v>32</v>
      </c>
      <c r="D682" s="7" t="s">
        <v>33</v>
      </c>
      <c r="E682" s="6"/>
      <c r="F682" s="8" t="s">
        <v>3065</v>
      </c>
      <c r="G682" s="9"/>
      <c r="H682" s="9"/>
      <c r="I682" s="10" t="s">
        <v>95</v>
      </c>
      <c r="J682" s="10" t="s">
        <v>531</v>
      </c>
      <c r="K682" s="9"/>
      <c r="L682" s="8" t="s">
        <v>3066</v>
      </c>
      <c r="M682" s="10" t="s">
        <v>39</v>
      </c>
      <c r="N682" s="10" t="s">
        <v>3060</v>
      </c>
      <c r="O682" s="10" t="s">
        <v>3060</v>
      </c>
      <c r="P682" s="22"/>
      <c r="Q682" s="20"/>
      <c r="R682" s="22"/>
      <c r="S682" s="22"/>
      <c r="T682" s="22"/>
      <c r="U682" s="22"/>
      <c r="V682" s="22"/>
      <c r="W682" s="22"/>
      <c r="X682" s="20"/>
      <c r="Y682" s="10" t="s">
        <v>3008</v>
      </c>
      <c r="Z682" s="14" t="s">
        <v>3067</v>
      </c>
      <c r="AA682" s="12" t="str">
        <f t="shared" si="1"/>
        <v>M2-G-1c-I-3</v>
      </c>
      <c r="AB682" s="10" t="s">
        <v>44</v>
      </c>
      <c r="AC682" s="10" t="s">
        <v>555</v>
      </c>
      <c r="AD682" s="10" t="s">
        <v>45</v>
      </c>
      <c r="AE682" s="10" t="s">
        <v>46</v>
      </c>
    </row>
    <row r="683" ht="75.0" customHeight="1">
      <c r="A683" s="6" t="s">
        <v>3055</v>
      </c>
      <c r="B683" s="6" t="s">
        <v>3056</v>
      </c>
      <c r="C683" s="20" t="s">
        <v>32</v>
      </c>
      <c r="D683" s="7" t="s">
        <v>33</v>
      </c>
      <c r="E683" s="6"/>
      <c r="F683" s="8" t="s">
        <v>3068</v>
      </c>
      <c r="G683" s="9"/>
      <c r="H683" s="9"/>
      <c r="I683" s="10" t="s">
        <v>95</v>
      </c>
      <c r="J683" s="10" t="s">
        <v>531</v>
      </c>
      <c r="K683" s="9"/>
      <c r="L683" s="8" t="s">
        <v>3069</v>
      </c>
      <c r="M683" s="10" t="s">
        <v>39</v>
      </c>
      <c r="N683" s="10" t="s">
        <v>3060</v>
      </c>
      <c r="O683" s="10" t="s">
        <v>3060</v>
      </c>
      <c r="P683" s="22"/>
      <c r="Q683" s="20"/>
      <c r="R683" s="22"/>
      <c r="S683" s="22"/>
      <c r="T683" s="22"/>
      <c r="U683" s="22"/>
      <c r="V683" s="22"/>
      <c r="W683" s="22"/>
      <c r="X683" s="20"/>
      <c r="Y683" s="10" t="s">
        <v>3008</v>
      </c>
      <c r="Z683" s="14" t="s">
        <v>3070</v>
      </c>
      <c r="AA683" s="12" t="str">
        <f t="shared" si="1"/>
        <v>M2-G-1c-I-4</v>
      </c>
      <c r="AB683" s="10" t="s">
        <v>44</v>
      </c>
      <c r="AC683" s="10" t="s">
        <v>555</v>
      </c>
      <c r="AD683" s="10" t="s">
        <v>45</v>
      </c>
      <c r="AE683" s="10" t="s">
        <v>46</v>
      </c>
    </row>
    <row r="684" ht="75.0" customHeight="1">
      <c r="A684" s="6" t="s">
        <v>3055</v>
      </c>
      <c r="B684" s="6" t="s">
        <v>3056</v>
      </c>
      <c r="C684" s="20" t="s">
        <v>52</v>
      </c>
      <c r="D684" s="7" t="s">
        <v>33</v>
      </c>
      <c r="E684" s="6"/>
      <c r="F684" s="8" t="s">
        <v>3071</v>
      </c>
      <c r="G684" s="8" t="s">
        <v>3072</v>
      </c>
      <c r="H684" s="9"/>
      <c r="I684" s="10" t="s">
        <v>95</v>
      </c>
      <c r="J684" s="10" t="s">
        <v>73</v>
      </c>
      <c r="K684" s="8" t="s">
        <v>3073</v>
      </c>
      <c r="L684" s="8" t="s">
        <v>3074</v>
      </c>
      <c r="M684" s="10" t="s">
        <v>39</v>
      </c>
      <c r="N684" s="10" t="s">
        <v>3075</v>
      </c>
      <c r="O684" s="10" t="s">
        <v>3076</v>
      </c>
      <c r="P684" s="22"/>
      <c r="Q684" s="20"/>
      <c r="R684" s="22"/>
      <c r="S684" s="22"/>
      <c r="T684" s="22"/>
      <c r="U684" s="22"/>
      <c r="V684" s="22"/>
      <c r="W684" s="22"/>
      <c r="X684" s="20"/>
      <c r="Y684" s="10" t="s">
        <v>3008</v>
      </c>
      <c r="Z684" s="14" t="s">
        <v>3077</v>
      </c>
      <c r="AA684" s="12" t="str">
        <f t="shared" si="1"/>
        <v>M2-G-1c-E-1</v>
      </c>
      <c r="AB684" s="10" t="s">
        <v>44</v>
      </c>
      <c r="AC684" s="10" t="s">
        <v>555</v>
      </c>
      <c r="AD684" s="10" t="s">
        <v>45</v>
      </c>
      <c r="AE684" s="10" t="s">
        <v>46</v>
      </c>
    </row>
    <row r="685" ht="75.0" customHeight="1">
      <c r="A685" s="6" t="s">
        <v>3055</v>
      </c>
      <c r="B685" s="6" t="s">
        <v>3056</v>
      </c>
      <c r="C685" s="20" t="s">
        <v>52</v>
      </c>
      <c r="D685" s="7" t="s">
        <v>33</v>
      </c>
      <c r="E685" s="10"/>
      <c r="F685" s="8" t="s">
        <v>3071</v>
      </c>
      <c r="G685" s="8" t="s">
        <v>3072</v>
      </c>
      <c r="H685" s="9"/>
      <c r="I685" s="10" t="s">
        <v>95</v>
      </c>
      <c r="J685" s="10" t="s">
        <v>73</v>
      </c>
      <c r="K685" s="8" t="s">
        <v>3078</v>
      </c>
      <c r="L685" s="8" t="s">
        <v>3079</v>
      </c>
      <c r="M685" s="10" t="s">
        <v>39</v>
      </c>
      <c r="N685" s="10" t="s">
        <v>3080</v>
      </c>
      <c r="O685" s="10" t="s">
        <v>3060</v>
      </c>
      <c r="P685" s="22"/>
      <c r="Q685" s="20"/>
      <c r="R685" s="22"/>
      <c r="S685" s="22"/>
      <c r="T685" s="22"/>
      <c r="U685" s="22"/>
      <c r="V685" s="22"/>
      <c r="W685" s="22"/>
      <c r="X685" s="20"/>
      <c r="Y685" s="10" t="s">
        <v>3008</v>
      </c>
      <c r="Z685" s="14" t="s">
        <v>3081</v>
      </c>
      <c r="AA685" s="12" t="str">
        <f t="shared" si="1"/>
        <v>M2-G-1c-E-2</v>
      </c>
      <c r="AB685" s="10" t="s">
        <v>44</v>
      </c>
      <c r="AC685" s="10" t="s">
        <v>555</v>
      </c>
      <c r="AD685" s="10" t="s">
        <v>45</v>
      </c>
      <c r="AE685" s="10" t="s">
        <v>46</v>
      </c>
    </row>
    <row r="686" ht="75.0" customHeight="1">
      <c r="A686" s="6" t="s">
        <v>3055</v>
      </c>
      <c r="B686" s="6" t="s">
        <v>3056</v>
      </c>
      <c r="C686" s="20" t="s">
        <v>52</v>
      </c>
      <c r="D686" s="7" t="s">
        <v>33</v>
      </c>
      <c r="E686" s="6"/>
      <c r="F686" s="8" t="s">
        <v>3082</v>
      </c>
      <c r="G686" s="8" t="s">
        <v>3083</v>
      </c>
      <c r="H686" s="9"/>
      <c r="I686" s="10" t="s">
        <v>95</v>
      </c>
      <c r="J686" s="6" t="s">
        <v>73</v>
      </c>
      <c r="K686" s="8" t="s">
        <v>3084</v>
      </c>
      <c r="L686" s="8" t="s">
        <v>3074</v>
      </c>
      <c r="M686" s="10" t="s">
        <v>39</v>
      </c>
      <c r="N686" s="10" t="s">
        <v>3060</v>
      </c>
      <c r="O686" s="10" t="s">
        <v>3060</v>
      </c>
      <c r="P686" s="22"/>
      <c r="Q686" s="20"/>
      <c r="R686" s="22"/>
      <c r="S686" s="22"/>
      <c r="T686" s="22"/>
      <c r="U686" s="22"/>
      <c r="V686" s="22"/>
      <c r="W686" s="22"/>
      <c r="X686" s="20"/>
      <c r="Y686" s="10" t="s">
        <v>3008</v>
      </c>
      <c r="Z686" s="14" t="s">
        <v>3085</v>
      </c>
      <c r="AA686" s="12" t="str">
        <f t="shared" si="1"/>
        <v>M2-G-1c-E-3</v>
      </c>
      <c r="AB686" s="10" t="s">
        <v>44</v>
      </c>
      <c r="AC686" s="10" t="s">
        <v>555</v>
      </c>
      <c r="AD686" s="10" t="s">
        <v>45</v>
      </c>
      <c r="AE686" s="10" t="s">
        <v>46</v>
      </c>
    </row>
    <row r="687" ht="75.0" customHeight="1">
      <c r="A687" s="6" t="s">
        <v>3055</v>
      </c>
      <c r="B687" s="6" t="s">
        <v>3056</v>
      </c>
      <c r="C687" s="20" t="s">
        <v>52</v>
      </c>
      <c r="D687" s="7" t="s">
        <v>33</v>
      </c>
      <c r="E687" s="6"/>
      <c r="F687" s="8" t="s">
        <v>3082</v>
      </c>
      <c r="G687" s="8" t="s">
        <v>3086</v>
      </c>
      <c r="H687" s="9"/>
      <c r="I687" s="6" t="s">
        <v>95</v>
      </c>
      <c r="J687" s="6" t="s">
        <v>73</v>
      </c>
      <c r="K687" s="8" t="s">
        <v>3087</v>
      </c>
      <c r="L687" s="8" t="s">
        <v>3079</v>
      </c>
      <c r="M687" s="10" t="s">
        <v>39</v>
      </c>
      <c r="N687" s="10" t="s">
        <v>3059</v>
      </c>
      <c r="O687" s="10" t="s">
        <v>3060</v>
      </c>
      <c r="P687" s="22"/>
      <c r="Q687" s="20"/>
      <c r="R687" s="22"/>
      <c r="S687" s="22"/>
      <c r="T687" s="22"/>
      <c r="U687" s="22"/>
      <c r="V687" s="22"/>
      <c r="W687" s="22"/>
      <c r="X687" s="20"/>
      <c r="Y687" s="10" t="s">
        <v>3008</v>
      </c>
      <c r="Z687" s="53" t="s">
        <v>3088</v>
      </c>
      <c r="AA687" s="12" t="str">
        <f t="shared" si="1"/>
        <v>M2-G-1c-E-4</v>
      </c>
      <c r="AB687" s="10" t="s">
        <v>44</v>
      </c>
      <c r="AC687" s="10" t="s">
        <v>555</v>
      </c>
      <c r="AD687" s="10" t="s">
        <v>45</v>
      </c>
      <c r="AE687" s="10" t="s">
        <v>46</v>
      </c>
    </row>
    <row r="688" ht="75.0" customHeight="1">
      <c r="A688" s="6" t="s">
        <v>3089</v>
      </c>
      <c r="B688" s="6" t="s">
        <v>3090</v>
      </c>
      <c r="C688" s="20" t="s">
        <v>32</v>
      </c>
      <c r="D688" s="10" t="s">
        <v>33</v>
      </c>
      <c r="E688" s="6"/>
      <c r="F688" s="9" t="s">
        <v>3091</v>
      </c>
      <c r="G688" s="8" t="s">
        <v>3092</v>
      </c>
      <c r="H688" s="9"/>
      <c r="I688" s="6" t="s">
        <v>95</v>
      </c>
      <c r="J688" s="6" t="s">
        <v>66</v>
      </c>
      <c r="K688" s="9"/>
      <c r="L688" s="8" t="s">
        <v>3093</v>
      </c>
      <c r="M688" s="23" t="s">
        <v>39</v>
      </c>
      <c r="N688" s="8" t="s">
        <v>3094</v>
      </c>
      <c r="O688" s="8" t="s">
        <v>3094</v>
      </c>
      <c r="P688" s="22"/>
      <c r="Q688" s="20"/>
      <c r="R688" s="22"/>
      <c r="S688" s="22"/>
      <c r="T688" s="22"/>
      <c r="U688" s="22"/>
      <c r="V688" s="22"/>
      <c r="W688" s="22"/>
      <c r="X688" s="20"/>
      <c r="Y688" s="10" t="s">
        <v>3008</v>
      </c>
      <c r="Z688" s="53" t="s">
        <v>3095</v>
      </c>
      <c r="AA688" s="12" t="str">
        <f t="shared" si="1"/>
        <v>M2-G-1d-I-1</v>
      </c>
      <c r="AB688" s="10" t="s">
        <v>44</v>
      </c>
      <c r="AC688" s="10" t="s">
        <v>555</v>
      </c>
      <c r="AD688" s="10" t="s">
        <v>45</v>
      </c>
      <c r="AE688" s="10" t="s">
        <v>46</v>
      </c>
    </row>
    <row r="689" ht="75.0" customHeight="1">
      <c r="A689" s="6" t="s">
        <v>3089</v>
      </c>
      <c r="B689" s="6" t="s">
        <v>3090</v>
      </c>
      <c r="C689" s="20" t="s">
        <v>32</v>
      </c>
      <c r="D689" s="10" t="s">
        <v>33</v>
      </c>
      <c r="E689" s="6"/>
      <c r="F689" s="9" t="s">
        <v>3096</v>
      </c>
      <c r="G689" s="8" t="s">
        <v>3097</v>
      </c>
      <c r="H689" s="9"/>
      <c r="I689" s="6" t="s">
        <v>95</v>
      </c>
      <c r="J689" s="6" t="s">
        <v>66</v>
      </c>
      <c r="K689" s="9"/>
      <c r="L689" s="8" t="s">
        <v>3098</v>
      </c>
      <c r="M689" s="33" t="s">
        <v>39</v>
      </c>
      <c r="N689" s="8" t="s">
        <v>3094</v>
      </c>
      <c r="O689" s="8" t="s">
        <v>3094</v>
      </c>
      <c r="P689" s="22"/>
      <c r="Q689" s="20"/>
      <c r="R689" s="22"/>
      <c r="S689" s="22"/>
      <c r="T689" s="22"/>
      <c r="U689" s="22"/>
      <c r="V689" s="22"/>
      <c r="W689" s="22"/>
      <c r="X689" s="20"/>
      <c r="Y689" s="10" t="s">
        <v>3008</v>
      </c>
      <c r="Z689" s="53" t="s">
        <v>3099</v>
      </c>
      <c r="AA689" s="12" t="str">
        <f t="shared" si="1"/>
        <v>M2-G-1d-I-2</v>
      </c>
      <c r="AB689" s="10" t="s">
        <v>44</v>
      </c>
      <c r="AC689" s="10" t="s">
        <v>555</v>
      </c>
      <c r="AD689" s="10" t="s">
        <v>45</v>
      </c>
      <c r="AE689" s="10" t="s">
        <v>46</v>
      </c>
    </row>
    <row r="690" ht="75.0" customHeight="1">
      <c r="A690" s="6" t="s">
        <v>3089</v>
      </c>
      <c r="B690" s="6" t="s">
        <v>3090</v>
      </c>
      <c r="C690" s="20" t="s">
        <v>32</v>
      </c>
      <c r="D690" s="10" t="s">
        <v>33</v>
      </c>
      <c r="E690" s="6"/>
      <c r="F690" s="9" t="s">
        <v>3100</v>
      </c>
      <c r="G690" s="8" t="s">
        <v>3101</v>
      </c>
      <c r="H690" s="9"/>
      <c r="I690" s="6" t="s">
        <v>95</v>
      </c>
      <c r="J690" s="6" t="s">
        <v>66</v>
      </c>
      <c r="K690" s="9"/>
      <c r="L690" s="8" t="s">
        <v>3102</v>
      </c>
      <c r="M690" s="33" t="s">
        <v>39</v>
      </c>
      <c r="N690" s="8" t="s">
        <v>3094</v>
      </c>
      <c r="O690" s="8" t="s">
        <v>3094</v>
      </c>
      <c r="P690" s="22"/>
      <c r="Q690" s="20"/>
      <c r="R690" s="22"/>
      <c r="S690" s="22"/>
      <c r="T690" s="22"/>
      <c r="U690" s="22"/>
      <c r="V690" s="22"/>
      <c r="W690" s="22"/>
      <c r="X690" s="20"/>
      <c r="Y690" s="10" t="s">
        <v>3008</v>
      </c>
      <c r="Z690" s="14" t="s">
        <v>3103</v>
      </c>
      <c r="AA690" s="12" t="str">
        <f t="shared" si="1"/>
        <v>M2-G-1d-I-3</v>
      </c>
      <c r="AB690" s="10" t="s">
        <v>44</v>
      </c>
      <c r="AC690" s="10" t="s">
        <v>555</v>
      </c>
      <c r="AD690" s="10" t="s">
        <v>45</v>
      </c>
      <c r="AE690" s="10" t="s">
        <v>46</v>
      </c>
    </row>
    <row r="691" ht="75.0" customHeight="1">
      <c r="A691" s="6" t="s">
        <v>3089</v>
      </c>
      <c r="B691" s="6" t="s">
        <v>3090</v>
      </c>
      <c r="C691" s="20" t="s">
        <v>52</v>
      </c>
      <c r="D691" s="10" t="s">
        <v>33</v>
      </c>
      <c r="E691" s="6"/>
      <c r="F691" s="8" t="s">
        <v>3104</v>
      </c>
      <c r="G691" s="28"/>
      <c r="H691" s="9"/>
      <c r="I691" s="6" t="s">
        <v>95</v>
      </c>
      <c r="J691" s="10" t="s">
        <v>3105</v>
      </c>
      <c r="K691" s="9"/>
      <c r="L691" s="9" t="s">
        <v>3106</v>
      </c>
      <c r="M691" s="33" t="s">
        <v>39</v>
      </c>
      <c r="N691" s="8" t="s">
        <v>3094</v>
      </c>
      <c r="O691" s="8" t="s">
        <v>3094</v>
      </c>
      <c r="P691" s="22"/>
      <c r="Q691" s="20"/>
      <c r="R691" s="22"/>
      <c r="S691" s="22"/>
      <c r="T691" s="22"/>
      <c r="U691" s="22"/>
      <c r="V691" s="22"/>
      <c r="W691" s="22"/>
      <c r="X691" s="20"/>
      <c r="Y691" s="10" t="s">
        <v>3008</v>
      </c>
      <c r="Z691" s="14" t="s">
        <v>3107</v>
      </c>
      <c r="AA691" s="12" t="str">
        <f t="shared" si="1"/>
        <v>M2-G-1d-E-1</v>
      </c>
      <c r="AB691" s="10" t="s">
        <v>44</v>
      </c>
      <c r="AC691" s="10" t="s">
        <v>555</v>
      </c>
      <c r="AD691" s="10" t="s">
        <v>45</v>
      </c>
      <c r="AE691" s="10" t="s">
        <v>46</v>
      </c>
    </row>
    <row r="692" ht="75.0" customHeight="1">
      <c r="A692" s="6" t="s">
        <v>3089</v>
      </c>
      <c r="B692" s="6" t="s">
        <v>3090</v>
      </c>
      <c r="C692" s="20" t="s">
        <v>52</v>
      </c>
      <c r="D692" s="10" t="s">
        <v>33</v>
      </c>
      <c r="E692" s="6"/>
      <c r="F692" s="8" t="s">
        <v>3108</v>
      </c>
      <c r="G692" s="28"/>
      <c r="H692" s="9"/>
      <c r="I692" s="6" t="s">
        <v>95</v>
      </c>
      <c r="J692" s="10" t="s">
        <v>3105</v>
      </c>
      <c r="K692" s="9"/>
      <c r="L692" s="9" t="s">
        <v>3109</v>
      </c>
      <c r="M692" s="33" t="s">
        <v>39</v>
      </c>
      <c r="N692" s="8" t="s">
        <v>3094</v>
      </c>
      <c r="O692" s="8" t="s">
        <v>3094</v>
      </c>
      <c r="P692" s="22"/>
      <c r="Q692" s="20"/>
      <c r="R692" s="22"/>
      <c r="S692" s="22"/>
      <c r="T692" s="22"/>
      <c r="U692" s="22"/>
      <c r="V692" s="22"/>
      <c r="W692" s="22"/>
      <c r="X692" s="20"/>
      <c r="Y692" s="10" t="s">
        <v>3008</v>
      </c>
      <c r="Z692" s="14" t="s">
        <v>3110</v>
      </c>
      <c r="AA692" s="12" t="str">
        <f t="shared" si="1"/>
        <v>M2-G-1d-E-2</v>
      </c>
      <c r="AB692" s="10" t="s">
        <v>44</v>
      </c>
      <c r="AC692" s="10" t="s">
        <v>555</v>
      </c>
      <c r="AD692" s="10" t="s">
        <v>45</v>
      </c>
      <c r="AE692" s="10" t="s">
        <v>46</v>
      </c>
    </row>
    <row r="693" ht="75.0" customHeight="1">
      <c r="A693" s="6" t="s">
        <v>3089</v>
      </c>
      <c r="B693" s="6" t="s">
        <v>3090</v>
      </c>
      <c r="C693" s="20" t="s">
        <v>52</v>
      </c>
      <c r="D693" s="10" t="s">
        <v>33</v>
      </c>
      <c r="E693" s="6"/>
      <c r="F693" s="8" t="s">
        <v>3111</v>
      </c>
      <c r="G693" s="9"/>
      <c r="H693" s="9"/>
      <c r="I693" s="6" t="s">
        <v>95</v>
      </c>
      <c r="J693" s="10" t="s">
        <v>3105</v>
      </c>
      <c r="K693" s="9"/>
      <c r="L693" s="9" t="s">
        <v>3106</v>
      </c>
      <c r="M693" s="33" t="s">
        <v>39</v>
      </c>
      <c r="N693" s="8" t="s">
        <v>3094</v>
      </c>
      <c r="O693" s="8" t="s">
        <v>3094</v>
      </c>
      <c r="P693" s="22"/>
      <c r="Q693" s="20"/>
      <c r="R693" s="22"/>
      <c r="S693" s="22"/>
      <c r="T693" s="22"/>
      <c r="U693" s="22"/>
      <c r="V693" s="22"/>
      <c r="W693" s="22"/>
      <c r="X693" s="20"/>
      <c r="Y693" s="10" t="s">
        <v>3008</v>
      </c>
      <c r="Z693" s="14" t="s">
        <v>3112</v>
      </c>
      <c r="AA693" s="12" t="str">
        <f t="shared" si="1"/>
        <v>M2-G-1d-E-3</v>
      </c>
      <c r="AB693" s="10" t="s">
        <v>44</v>
      </c>
      <c r="AC693" s="10" t="s">
        <v>555</v>
      </c>
      <c r="AD693" s="10" t="s">
        <v>45</v>
      </c>
      <c r="AE693" s="10" t="s">
        <v>46</v>
      </c>
    </row>
    <row r="694" ht="75.0" customHeight="1">
      <c r="A694" s="6" t="s">
        <v>3089</v>
      </c>
      <c r="B694" s="6" t="s">
        <v>3090</v>
      </c>
      <c r="C694" s="20" t="s">
        <v>52</v>
      </c>
      <c r="D694" s="10" t="s">
        <v>33</v>
      </c>
      <c r="E694" s="6"/>
      <c r="F694" s="8" t="s">
        <v>3113</v>
      </c>
      <c r="G694" s="9"/>
      <c r="H694" s="9"/>
      <c r="I694" s="6" t="s">
        <v>95</v>
      </c>
      <c r="J694" s="10" t="s">
        <v>3105</v>
      </c>
      <c r="K694" s="9"/>
      <c r="L694" s="9" t="s">
        <v>3109</v>
      </c>
      <c r="M694" s="33" t="s">
        <v>39</v>
      </c>
      <c r="N694" s="8" t="s">
        <v>3094</v>
      </c>
      <c r="O694" s="8" t="s">
        <v>3094</v>
      </c>
      <c r="P694" s="22"/>
      <c r="Q694" s="20"/>
      <c r="R694" s="22"/>
      <c r="S694" s="22"/>
      <c r="T694" s="22"/>
      <c r="U694" s="22"/>
      <c r="V694" s="22"/>
      <c r="W694" s="22"/>
      <c r="X694" s="20"/>
      <c r="Y694" s="10" t="s">
        <v>3008</v>
      </c>
      <c r="Z694" s="14" t="s">
        <v>3114</v>
      </c>
      <c r="AA694" s="12" t="str">
        <f t="shared" si="1"/>
        <v>M2-G-1d-E-4</v>
      </c>
      <c r="AB694" s="10" t="s">
        <v>44</v>
      </c>
      <c r="AC694" s="10" t="s">
        <v>555</v>
      </c>
      <c r="AD694" s="10" t="s">
        <v>45</v>
      </c>
      <c r="AE694" s="10" t="s">
        <v>46</v>
      </c>
    </row>
    <row r="695" ht="75.0" customHeight="1">
      <c r="A695" s="6" t="s">
        <v>3115</v>
      </c>
      <c r="B695" s="6" t="s">
        <v>3116</v>
      </c>
      <c r="C695" s="20" t="s">
        <v>32</v>
      </c>
      <c r="D695" s="10" t="s">
        <v>33</v>
      </c>
      <c r="E695" s="6"/>
      <c r="F695" s="8" t="s">
        <v>3117</v>
      </c>
      <c r="G695" s="66"/>
      <c r="H695" s="19"/>
      <c r="I695" s="6" t="s">
        <v>95</v>
      </c>
      <c r="J695" s="10" t="s">
        <v>3118</v>
      </c>
      <c r="K695" s="8" t="s">
        <v>3119</v>
      </c>
      <c r="L695" s="8" t="s">
        <v>96</v>
      </c>
      <c r="M695" s="10" t="s">
        <v>39</v>
      </c>
      <c r="N695" s="19" t="s">
        <v>3120</v>
      </c>
      <c r="O695" s="19" t="s">
        <v>3120</v>
      </c>
      <c r="P695" s="22"/>
      <c r="Q695" s="20"/>
      <c r="R695" s="22"/>
      <c r="S695" s="22"/>
      <c r="T695" s="22"/>
      <c r="U695" s="22"/>
      <c r="V695" s="22"/>
      <c r="W695" s="22"/>
      <c r="X695" s="20"/>
      <c r="Y695" s="10" t="s">
        <v>3008</v>
      </c>
      <c r="Z695" s="14" t="s">
        <v>3121</v>
      </c>
      <c r="AA695" s="12" t="str">
        <f t="shared" si="1"/>
        <v>M2-G-2a-I-1</v>
      </c>
      <c r="AB695" s="10" t="s">
        <v>44</v>
      </c>
      <c r="AC695" s="10" t="s">
        <v>555</v>
      </c>
      <c r="AD695" s="20"/>
      <c r="AE695" s="20"/>
    </row>
    <row r="696" ht="75.0" customHeight="1">
      <c r="A696" s="6" t="s">
        <v>3115</v>
      </c>
      <c r="B696" s="6" t="s">
        <v>3116</v>
      </c>
      <c r="C696" s="20" t="s">
        <v>32</v>
      </c>
      <c r="D696" s="7" t="s">
        <v>33</v>
      </c>
      <c r="E696" s="6"/>
      <c r="F696" s="8" t="s">
        <v>3122</v>
      </c>
      <c r="G696" s="66"/>
      <c r="H696" s="19"/>
      <c r="I696" s="6" t="s">
        <v>95</v>
      </c>
      <c r="J696" s="10" t="s">
        <v>3118</v>
      </c>
      <c r="K696" s="8" t="s">
        <v>3123</v>
      </c>
      <c r="L696" s="8" t="s">
        <v>96</v>
      </c>
      <c r="M696" s="10" t="s">
        <v>39</v>
      </c>
      <c r="N696" s="19" t="s">
        <v>3120</v>
      </c>
      <c r="O696" s="19" t="s">
        <v>3120</v>
      </c>
      <c r="P696" s="22"/>
      <c r="Q696" s="20"/>
      <c r="R696" s="22"/>
      <c r="S696" s="22"/>
      <c r="T696" s="22"/>
      <c r="U696" s="22"/>
      <c r="V696" s="22"/>
      <c r="W696" s="22"/>
      <c r="X696" s="20"/>
      <c r="Y696" s="10" t="s">
        <v>3008</v>
      </c>
      <c r="Z696" s="14" t="s">
        <v>3124</v>
      </c>
      <c r="AA696" s="12" t="str">
        <f t="shared" si="1"/>
        <v>M2-G-2a-I-2</v>
      </c>
      <c r="AB696" s="10" t="s">
        <v>44</v>
      </c>
      <c r="AC696" s="10" t="s">
        <v>555</v>
      </c>
      <c r="AD696" s="20"/>
      <c r="AE696" s="20"/>
    </row>
    <row r="697" ht="75.0" customHeight="1">
      <c r="A697" s="6" t="s">
        <v>3115</v>
      </c>
      <c r="B697" s="6" t="s">
        <v>3116</v>
      </c>
      <c r="C697" s="20" t="s">
        <v>32</v>
      </c>
      <c r="D697" s="7" t="s">
        <v>33</v>
      </c>
      <c r="E697" s="6"/>
      <c r="F697" s="8" t="s">
        <v>3125</v>
      </c>
      <c r="G697" s="66"/>
      <c r="H697" s="19"/>
      <c r="I697" s="6" t="s">
        <v>95</v>
      </c>
      <c r="J697" s="10" t="s">
        <v>3118</v>
      </c>
      <c r="K697" s="8" t="s">
        <v>3126</v>
      </c>
      <c r="L697" s="8" t="s">
        <v>96</v>
      </c>
      <c r="M697" s="10" t="s">
        <v>39</v>
      </c>
      <c r="N697" s="19" t="s">
        <v>3120</v>
      </c>
      <c r="O697" s="19" t="s">
        <v>3120</v>
      </c>
      <c r="P697" s="22"/>
      <c r="Q697" s="20"/>
      <c r="R697" s="22"/>
      <c r="S697" s="22"/>
      <c r="T697" s="22"/>
      <c r="U697" s="22"/>
      <c r="V697" s="22"/>
      <c r="W697" s="22"/>
      <c r="X697" s="20"/>
      <c r="Y697" s="10" t="s">
        <v>3008</v>
      </c>
      <c r="Z697" s="14" t="s">
        <v>3127</v>
      </c>
      <c r="AA697" s="12" t="str">
        <f t="shared" si="1"/>
        <v>M2-G-2a-I-3</v>
      </c>
      <c r="AB697" s="10" t="s">
        <v>44</v>
      </c>
      <c r="AC697" s="10" t="s">
        <v>555</v>
      </c>
      <c r="AD697" s="20"/>
      <c r="AE697" s="20"/>
    </row>
    <row r="698" ht="75.0" customHeight="1">
      <c r="A698" s="6" t="s">
        <v>3115</v>
      </c>
      <c r="B698" s="6" t="s">
        <v>3116</v>
      </c>
      <c r="C698" s="20" t="s">
        <v>52</v>
      </c>
      <c r="D698" s="10" t="s">
        <v>33</v>
      </c>
      <c r="E698" s="6"/>
      <c r="F698" s="67" t="s">
        <v>3128</v>
      </c>
      <c r="G698" s="8" t="s">
        <v>3129</v>
      </c>
      <c r="H698" s="9"/>
      <c r="I698" s="6" t="s">
        <v>95</v>
      </c>
      <c r="J698" s="6" t="s">
        <v>73</v>
      </c>
      <c r="K698" s="8" t="s">
        <v>3119</v>
      </c>
      <c r="L698" s="8" t="s">
        <v>3130</v>
      </c>
      <c r="M698" s="10" t="s">
        <v>39</v>
      </c>
      <c r="N698" s="19" t="s">
        <v>3120</v>
      </c>
      <c r="O698" s="19" t="s">
        <v>3120</v>
      </c>
      <c r="P698" s="22"/>
      <c r="Q698" s="20"/>
      <c r="R698" s="22"/>
      <c r="S698" s="22"/>
      <c r="T698" s="22"/>
      <c r="U698" s="22"/>
      <c r="V698" s="22"/>
      <c r="W698" s="22"/>
      <c r="X698" s="20"/>
      <c r="Y698" s="10" t="s">
        <v>3008</v>
      </c>
      <c r="Z698" s="16" t="s">
        <v>3131</v>
      </c>
      <c r="AA698" s="12" t="str">
        <f t="shared" si="1"/>
        <v>M2-G-2a-E-1</v>
      </c>
      <c r="AB698" s="10" t="s">
        <v>44</v>
      </c>
      <c r="AC698" s="10" t="s">
        <v>555</v>
      </c>
      <c r="AD698" s="20"/>
      <c r="AE698" s="20"/>
    </row>
    <row r="699" ht="75.0" customHeight="1">
      <c r="A699" s="6" t="s">
        <v>3115</v>
      </c>
      <c r="B699" s="6" t="s">
        <v>3116</v>
      </c>
      <c r="C699" s="20" t="s">
        <v>52</v>
      </c>
      <c r="D699" s="10" t="s">
        <v>33</v>
      </c>
      <c r="E699" s="6"/>
      <c r="F699" s="67" t="s">
        <v>3128</v>
      </c>
      <c r="G699" s="8" t="s">
        <v>3129</v>
      </c>
      <c r="H699" s="19"/>
      <c r="I699" s="6" t="s">
        <v>95</v>
      </c>
      <c r="J699" s="6" t="s">
        <v>73</v>
      </c>
      <c r="K699" s="8" t="s">
        <v>3126</v>
      </c>
      <c r="L699" s="8" t="s">
        <v>3132</v>
      </c>
      <c r="M699" s="10" t="s">
        <v>39</v>
      </c>
      <c r="N699" s="19" t="s">
        <v>3120</v>
      </c>
      <c r="O699" s="19" t="s">
        <v>3120</v>
      </c>
      <c r="P699" s="22"/>
      <c r="Q699" s="20"/>
      <c r="R699" s="22"/>
      <c r="S699" s="22"/>
      <c r="T699" s="22"/>
      <c r="U699" s="22"/>
      <c r="V699" s="22"/>
      <c r="W699" s="22"/>
      <c r="X699" s="20"/>
      <c r="Y699" s="10" t="s">
        <v>3008</v>
      </c>
      <c r="Z699" s="16" t="s">
        <v>3133</v>
      </c>
      <c r="AA699" s="12" t="str">
        <f t="shared" si="1"/>
        <v>M2-G-2a-E-2</v>
      </c>
      <c r="AB699" s="10" t="s">
        <v>44</v>
      </c>
      <c r="AC699" s="10" t="s">
        <v>555</v>
      </c>
      <c r="AD699" s="20"/>
      <c r="AE699" s="20"/>
    </row>
    <row r="700" ht="75.0" customHeight="1">
      <c r="A700" s="6" t="s">
        <v>3115</v>
      </c>
      <c r="B700" s="6" t="s">
        <v>3116</v>
      </c>
      <c r="C700" s="20" t="s">
        <v>52</v>
      </c>
      <c r="D700" s="10" t="s">
        <v>33</v>
      </c>
      <c r="E700" s="6"/>
      <c r="F700" s="67" t="s">
        <v>3128</v>
      </c>
      <c r="G700" s="8" t="s">
        <v>3129</v>
      </c>
      <c r="H700" s="9"/>
      <c r="I700" s="6" t="s">
        <v>95</v>
      </c>
      <c r="J700" s="6" t="s">
        <v>73</v>
      </c>
      <c r="K700" s="8" t="s">
        <v>3123</v>
      </c>
      <c r="L700" s="8" t="s">
        <v>3134</v>
      </c>
      <c r="M700" s="10" t="s">
        <v>39</v>
      </c>
      <c r="N700" s="19" t="s">
        <v>3120</v>
      </c>
      <c r="O700" s="19" t="s">
        <v>3120</v>
      </c>
      <c r="P700" s="22"/>
      <c r="Q700" s="20"/>
      <c r="R700" s="22"/>
      <c r="S700" s="22"/>
      <c r="T700" s="22"/>
      <c r="U700" s="22"/>
      <c r="V700" s="22"/>
      <c r="W700" s="22"/>
      <c r="X700" s="20"/>
      <c r="Y700" s="10" t="s">
        <v>3008</v>
      </c>
      <c r="Z700" s="16" t="s">
        <v>3135</v>
      </c>
      <c r="AA700" s="12" t="str">
        <f t="shared" si="1"/>
        <v>M2-G-2a-E-3</v>
      </c>
      <c r="AB700" s="10" t="s">
        <v>44</v>
      </c>
      <c r="AC700" s="10" t="s">
        <v>555</v>
      </c>
      <c r="AD700" s="20"/>
      <c r="AE700" s="20"/>
    </row>
    <row r="701" ht="75.0" customHeight="1">
      <c r="A701" s="6" t="s">
        <v>3136</v>
      </c>
      <c r="B701" s="6" t="s">
        <v>3137</v>
      </c>
      <c r="C701" s="20" t="s">
        <v>32</v>
      </c>
      <c r="D701" s="7" t="s">
        <v>33</v>
      </c>
      <c r="E701" s="6"/>
      <c r="F701" s="8" t="s">
        <v>3138</v>
      </c>
      <c r="G701" s="9"/>
      <c r="H701" s="9"/>
      <c r="I701" s="6" t="s">
        <v>95</v>
      </c>
      <c r="J701" s="6" t="s">
        <v>48</v>
      </c>
      <c r="K701" s="9"/>
      <c r="L701" s="8" t="s">
        <v>3139</v>
      </c>
      <c r="M701" s="33" t="s">
        <v>39</v>
      </c>
      <c r="N701" s="10" t="s">
        <v>3140</v>
      </c>
      <c r="O701" s="10" t="s">
        <v>3140</v>
      </c>
      <c r="P701" s="22"/>
      <c r="Q701" s="20"/>
      <c r="R701" s="22"/>
      <c r="S701" s="22"/>
      <c r="T701" s="22"/>
      <c r="U701" s="22"/>
      <c r="V701" s="22"/>
      <c r="W701" s="22"/>
      <c r="X701" s="20"/>
      <c r="Y701" s="10" t="s">
        <v>3008</v>
      </c>
      <c r="Z701" s="14" t="s">
        <v>3141</v>
      </c>
      <c r="AA701" s="12" t="str">
        <f t="shared" si="1"/>
        <v>M2-G-2b-I-1</v>
      </c>
      <c r="AB701" s="10" t="s">
        <v>44</v>
      </c>
      <c r="AC701" s="10" t="s">
        <v>555</v>
      </c>
      <c r="AD701" s="20"/>
      <c r="AE701" s="20"/>
    </row>
    <row r="702" ht="75.0" customHeight="1">
      <c r="A702" s="6" t="s">
        <v>3136</v>
      </c>
      <c r="B702" s="6" t="s">
        <v>3137</v>
      </c>
      <c r="C702" s="20" t="s">
        <v>32</v>
      </c>
      <c r="D702" s="7" t="s">
        <v>33</v>
      </c>
      <c r="E702" s="6"/>
      <c r="F702" s="8" t="s">
        <v>3138</v>
      </c>
      <c r="G702" s="9"/>
      <c r="H702" s="9"/>
      <c r="I702" s="6" t="s">
        <v>95</v>
      </c>
      <c r="J702" s="6" t="s">
        <v>48</v>
      </c>
      <c r="K702" s="9"/>
      <c r="L702" s="8" t="s">
        <v>3139</v>
      </c>
      <c r="M702" s="33" t="s">
        <v>39</v>
      </c>
      <c r="N702" s="10" t="s">
        <v>3140</v>
      </c>
      <c r="O702" s="10" t="s">
        <v>3140</v>
      </c>
      <c r="P702" s="22"/>
      <c r="Q702" s="20"/>
      <c r="R702" s="22"/>
      <c r="S702" s="22"/>
      <c r="T702" s="22"/>
      <c r="U702" s="22"/>
      <c r="V702" s="22"/>
      <c r="W702" s="22"/>
      <c r="X702" s="20"/>
      <c r="Y702" s="10" t="s">
        <v>3008</v>
      </c>
      <c r="Z702" s="14" t="s">
        <v>3142</v>
      </c>
      <c r="AA702" s="12" t="str">
        <f t="shared" si="1"/>
        <v>M2-G-2b-I-2</v>
      </c>
      <c r="AB702" s="10" t="s">
        <v>44</v>
      </c>
      <c r="AC702" s="10" t="s">
        <v>555</v>
      </c>
      <c r="AD702" s="20"/>
      <c r="AE702" s="20"/>
    </row>
    <row r="703" ht="75.0" customHeight="1">
      <c r="A703" s="6" t="s">
        <v>3136</v>
      </c>
      <c r="B703" s="6" t="s">
        <v>3137</v>
      </c>
      <c r="C703" s="20" t="s">
        <v>32</v>
      </c>
      <c r="D703" s="7" t="s">
        <v>33</v>
      </c>
      <c r="E703" s="6"/>
      <c r="F703" s="8" t="s">
        <v>3138</v>
      </c>
      <c r="G703" s="9"/>
      <c r="H703" s="9"/>
      <c r="I703" s="6" t="s">
        <v>95</v>
      </c>
      <c r="J703" s="6" t="s">
        <v>48</v>
      </c>
      <c r="K703" s="9"/>
      <c r="L703" s="8" t="s">
        <v>3139</v>
      </c>
      <c r="M703" s="33" t="s">
        <v>39</v>
      </c>
      <c r="N703" s="10" t="s">
        <v>3140</v>
      </c>
      <c r="O703" s="10" t="s">
        <v>3140</v>
      </c>
      <c r="P703" s="22"/>
      <c r="Q703" s="20"/>
      <c r="R703" s="22"/>
      <c r="S703" s="22"/>
      <c r="T703" s="22"/>
      <c r="U703" s="22"/>
      <c r="V703" s="22"/>
      <c r="W703" s="22"/>
      <c r="X703" s="20"/>
      <c r="Y703" s="10" t="s">
        <v>3008</v>
      </c>
      <c r="Z703" s="14" t="s">
        <v>3143</v>
      </c>
      <c r="AA703" s="12" t="str">
        <f t="shared" si="1"/>
        <v>M2-G-2b-I-3</v>
      </c>
      <c r="AB703" s="10" t="s">
        <v>44</v>
      </c>
      <c r="AC703" s="10" t="s">
        <v>555</v>
      </c>
      <c r="AD703" s="20"/>
      <c r="AE703" s="20"/>
    </row>
    <row r="704" ht="75.0" customHeight="1">
      <c r="A704" s="6" t="s">
        <v>3136</v>
      </c>
      <c r="B704" s="6" t="s">
        <v>3137</v>
      </c>
      <c r="C704" s="20" t="s">
        <v>52</v>
      </c>
      <c r="D704" s="10" t="s">
        <v>33</v>
      </c>
      <c r="E704" s="6"/>
      <c r="F704" s="8" t="s">
        <v>3144</v>
      </c>
      <c r="G704" s="8" t="s">
        <v>3145</v>
      </c>
      <c r="H704" s="9"/>
      <c r="I704" s="6" t="s">
        <v>95</v>
      </c>
      <c r="J704" s="10" t="s">
        <v>36</v>
      </c>
      <c r="K704" s="9"/>
      <c r="L704" s="8" t="s">
        <v>3146</v>
      </c>
      <c r="M704" s="33" t="s">
        <v>39</v>
      </c>
      <c r="N704" s="10" t="s">
        <v>3140</v>
      </c>
      <c r="O704" s="10" t="s">
        <v>3140</v>
      </c>
      <c r="P704" s="22"/>
      <c r="Q704" s="20"/>
      <c r="R704" s="22"/>
      <c r="S704" s="22"/>
      <c r="T704" s="22"/>
      <c r="U704" s="22"/>
      <c r="V704" s="22"/>
      <c r="W704" s="22"/>
      <c r="X704" s="20"/>
      <c r="Y704" s="10" t="s">
        <v>3008</v>
      </c>
      <c r="Z704" s="14" t="s">
        <v>3147</v>
      </c>
      <c r="AA704" s="12" t="str">
        <f t="shared" si="1"/>
        <v>M2-G-2b-E-1</v>
      </c>
      <c r="AB704" s="10" t="s">
        <v>44</v>
      </c>
      <c r="AC704" s="10" t="s">
        <v>555</v>
      </c>
      <c r="AD704" s="20"/>
      <c r="AE704" s="20"/>
    </row>
    <row r="705" ht="75.0" customHeight="1">
      <c r="A705" s="6" t="s">
        <v>3136</v>
      </c>
      <c r="B705" s="6" t="s">
        <v>3137</v>
      </c>
      <c r="C705" s="20" t="s">
        <v>52</v>
      </c>
      <c r="D705" s="7" t="s">
        <v>33</v>
      </c>
      <c r="E705" s="6"/>
      <c r="F705" s="8" t="s">
        <v>3148</v>
      </c>
      <c r="G705" s="9"/>
      <c r="H705" s="9"/>
      <c r="I705" s="6" t="s">
        <v>95</v>
      </c>
      <c r="J705" s="6" t="s">
        <v>36</v>
      </c>
      <c r="K705" s="9" t="s">
        <v>96</v>
      </c>
      <c r="L705" s="9"/>
      <c r="M705" s="33" t="s">
        <v>39</v>
      </c>
      <c r="N705" s="10" t="s">
        <v>3149</v>
      </c>
      <c r="O705" s="10" t="s">
        <v>3149</v>
      </c>
      <c r="P705" s="22"/>
      <c r="Q705" s="20"/>
      <c r="R705" s="22"/>
      <c r="S705" s="22"/>
      <c r="T705" s="22"/>
      <c r="U705" s="22"/>
      <c r="V705" s="22"/>
      <c r="W705" s="22"/>
      <c r="X705" s="20"/>
      <c r="Y705" s="10" t="s">
        <v>3008</v>
      </c>
      <c r="Z705" s="54" t="s">
        <v>3150</v>
      </c>
      <c r="AA705" s="12" t="str">
        <f t="shared" si="1"/>
        <v>M2-G-2b-E-2</v>
      </c>
      <c r="AB705" s="10" t="s">
        <v>44</v>
      </c>
      <c r="AC705" s="10" t="s">
        <v>555</v>
      </c>
      <c r="AD705" s="20"/>
      <c r="AE705" s="20"/>
    </row>
    <row r="706" ht="75.0" customHeight="1">
      <c r="A706" s="6" t="s">
        <v>3136</v>
      </c>
      <c r="B706" s="6" t="s">
        <v>3137</v>
      </c>
      <c r="C706" s="20" t="s">
        <v>52</v>
      </c>
      <c r="D706" s="10" t="s">
        <v>33</v>
      </c>
      <c r="E706" s="6"/>
      <c r="F706" s="60" t="s">
        <v>3151</v>
      </c>
      <c r="G706" s="9" t="s">
        <v>3152</v>
      </c>
      <c r="H706" s="9"/>
      <c r="I706" s="6" t="s">
        <v>95</v>
      </c>
      <c r="J706" s="10" t="s">
        <v>36</v>
      </c>
      <c r="K706" s="9" t="s">
        <v>96</v>
      </c>
      <c r="L706" s="9" t="s">
        <v>3153</v>
      </c>
      <c r="M706" s="33" t="s">
        <v>39</v>
      </c>
      <c r="N706" s="10" t="s">
        <v>3149</v>
      </c>
      <c r="O706" s="10" t="s">
        <v>3149</v>
      </c>
      <c r="P706" s="22"/>
      <c r="Q706" s="20"/>
      <c r="R706" s="22"/>
      <c r="S706" s="22"/>
      <c r="T706" s="22"/>
      <c r="U706" s="22"/>
      <c r="V706" s="22"/>
      <c r="W706" s="22"/>
      <c r="X706" s="20"/>
      <c r="Y706" s="10" t="s">
        <v>3008</v>
      </c>
      <c r="Z706" s="14" t="s">
        <v>3154</v>
      </c>
      <c r="AA706" s="12" t="str">
        <f t="shared" si="1"/>
        <v>M2-G-2b-E-3</v>
      </c>
      <c r="AB706" s="10" t="s">
        <v>44</v>
      </c>
      <c r="AC706" s="10" t="s">
        <v>555</v>
      </c>
      <c r="AD706" s="20"/>
      <c r="AE706" s="20"/>
    </row>
    <row r="707" ht="75.0" customHeight="1">
      <c r="A707" s="6" t="s">
        <v>3155</v>
      </c>
      <c r="B707" s="6" t="s">
        <v>3156</v>
      </c>
      <c r="C707" s="20" t="s">
        <v>32</v>
      </c>
      <c r="D707" s="10" t="s">
        <v>33</v>
      </c>
      <c r="E707" s="6"/>
      <c r="F707" s="8" t="s">
        <v>3157</v>
      </c>
      <c r="G707" s="9"/>
      <c r="H707" s="9"/>
      <c r="I707" s="6" t="s">
        <v>95</v>
      </c>
      <c r="J707" s="6" t="s">
        <v>3033</v>
      </c>
      <c r="K707" s="9" t="s">
        <v>96</v>
      </c>
      <c r="L707" s="9" t="s">
        <v>3158</v>
      </c>
      <c r="M707" s="33" t="s">
        <v>39</v>
      </c>
      <c r="N707" s="55" t="s">
        <v>3159</v>
      </c>
      <c r="O707" s="55" t="s">
        <v>3160</v>
      </c>
      <c r="P707" s="22"/>
      <c r="Q707" s="20"/>
      <c r="R707" s="22"/>
      <c r="S707" s="22"/>
      <c r="T707" s="22"/>
      <c r="U707" s="22"/>
      <c r="V707" s="22"/>
      <c r="W707" s="22"/>
      <c r="X707" s="20"/>
      <c r="Y707" s="10" t="s">
        <v>3008</v>
      </c>
      <c r="Z707" s="14" t="s">
        <v>3161</v>
      </c>
      <c r="AA707" s="12" t="str">
        <f t="shared" si="1"/>
        <v>M2-G-3a-I-1</v>
      </c>
      <c r="AB707" s="10" t="s">
        <v>44</v>
      </c>
      <c r="AC707" s="20"/>
      <c r="AD707" s="20"/>
      <c r="AE707" s="10" t="s">
        <v>46</v>
      </c>
    </row>
    <row r="708" ht="75.0" customHeight="1">
      <c r="A708" s="6" t="s">
        <v>3155</v>
      </c>
      <c r="B708" s="6" t="s">
        <v>3156</v>
      </c>
      <c r="C708" s="20" t="s">
        <v>32</v>
      </c>
      <c r="D708" s="10" t="s">
        <v>33</v>
      </c>
      <c r="E708" s="6"/>
      <c r="F708" s="8" t="s">
        <v>3162</v>
      </c>
      <c r="G708" s="9"/>
      <c r="H708" s="9"/>
      <c r="I708" s="6" t="s">
        <v>95</v>
      </c>
      <c r="J708" s="6" t="s">
        <v>3033</v>
      </c>
      <c r="K708" s="9" t="s">
        <v>96</v>
      </c>
      <c r="L708" s="9" t="s">
        <v>3163</v>
      </c>
      <c r="M708" s="33" t="s">
        <v>39</v>
      </c>
      <c r="N708" s="55" t="s">
        <v>3164</v>
      </c>
      <c r="O708" s="55" t="s">
        <v>3165</v>
      </c>
      <c r="P708" s="22"/>
      <c r="Q708" s="20"/>
      <c r="R708" s="22"/>
      <c r="S708" s="22"/>
      <c r="T708" s="22"/>
      <c r="U708" s="22"/>
      <c r="V708" s="22"/>
      <c r="W708" s="22"/>
      <c r="X708" s="20"/>
      <c r="Y708" s="10" t="s">
        <v>3008</v>
      </c>
      <c r="Z708" s="14" t="s">
        <v>3166</v>
      </c>
      <c r="AA708" s="12" t="str">
        <f t="shared" si="1"/>
        <v>M2-G-3a-I-2</v>
      </c>
      <c r="AB708" s="10" t="s">
        <v>44</v>
      </c>
      <c r="AC708" s="20"/>
      <c r="AD708" s="20"/>
      <c r="AE708" s="10" t="s">
        <v>46</v>
      </c>
    </row>
    <row r="709" ht="75.0" customHeight="1">
      <c r="A709" s="6" t="s">
        <v>3155</v>
      </c>
      <c r="B709" s="6" t="s">
        <v>3156</v>
      </c>
      <c r="C709" s="20" t="s">
        <v>32</v>
      </c>
      <c r="D709" s="68" t="s">
        <v>33</v>
      </c>
      <c r="E709" s="6"/>
      <c r="F709" s="8" t="s">
        <v>3167</v>
      </c>
      <c r="G709" s="9"/>
      <c r="H709" s="9"/>
      <c r="I709" s="6" t="s">
        <v>95</v>
      </c>
      <c r="J709" s="6" t="s">
        <v>3033</v>
      </c>
      <c r="K709" s="9" t="s">
        <v>96</v>
      </c>
      <c r="L709" s="9" t="s">
        <v>3168</v>
      </c>
      <c r="M709" s="33" t="s">
        <v>39</v>
      </c>
      <c r="N709" s="55" t="s">
        <v>3169</v>
      </c>
      <c r="O709" s="55" t="s">
        <v>3170</v>
      </c>
      <c r="P709" s="22"/>
      <c r="Q709" s="20"/>
      <c r="R709" s="22"/>
      <c r="S709" s="22"/>
      <c r="T709" s="22"/>
      <c r="U709" s="22"/>
      <c r="V709" s="22"/>
      <c r="W709" s="22"/>
      <c r="X709" s="20"/>
      <c r="Y709" s="10" t="s">
        <v>3008</v>
      </c>
      <c r="Z709" s="14" t="s">
        <v>3171</v>
      </c>
      <c r="AA709" s="12" t="str">
        <f t="shared" si="1"/>
        <v>M2-G-3a-I-3</v>
      </c>
      <c r="AB709" s="10" t="s">
        <v>44</v>
      </c>
      <c r="AC709" s="20"/>
      <c r="AD709" s="20"/>
      <c r="AE709" s="10" t="s">
        <v>46</v>
      </c>
    </row>
    <row r="710" ht="75.0" customHeight="1">
      <c r="A710" s="6" t="s">
        <v>3155</v>
      </c>
      <c r="B710" s="6" t="s">
        <v>3156</v>
      </c>
      <c r="C710" s="20" t="s">
        <v>52</v>
      </c>
      <c r="D710" s="7" t="s">
        <v>33</v>
      </c>
      <c r="E710" s="6"/>
      <c r="F710" s="8" t="s">
        <v>3172</v>
      </c>
      <c r="G710" s="23"/>
      <c r="H710" s="23"/>
      <c r="I710" s="20" t="s">
        <v>95</v>
      </c>
      <c r="J710" s="10" t="s">
        <v>36</v>
      </c>
      <c r="K710" s="23" t="s">
        <v>96</v>
      </c>
      <c r="L710" s="8" t="s">
        <v>3173</v>
      </c>
      <c r="M710" s="33" t="s">
        <v>39</v>
      </c>
      <c r="N710" s="55" t="s">
        <v>3174</v>
      </c>
      <c r="O710" s="55" t="s">
        <v>3175</v>
      </c>
      <c r="P710" s="22"/>
      <c r="Q710" s="20"/>
      <c r="R710" s="22"/>
      <c r="S710" s="22"/>
      <c r="T710" s="22"/>
      <c r="U710" s="22"/>
      <c r="V710" s="22"/>
      <c r="W710" s="22"/>
      <c r="X710" s="20"/>
      <c r="Y710" s="10" t="s">
        <v>3008</v>
      </c>
      <c r="Z710" s="14" t="s">
        <v>3176</v>
      </c>
      <c r="AA710" s="12" t="str">
        <f t="shared" si="1"/>
        <v>M2-G-3a-E-1</v>
      </c>
      <c r="AB710" s="10" t="s">
        <v>44</v>
      </c>
      <c r="AC710" s="20"/>
      <c r="AD710" s="20"/>
      <c r="AE710" s="10" t="s">
        <v>46</v>
      </c>
    </row>
    <row r="711" ht="75.0" customHeight="1">
      <c r="A711" s="6" t="s">
        <v>3155</v>
      </c>
      <c r="B711" s="6" t="s">
        <v>3156</v>
      </c>
      <c r="C711" s="20" t="s">
        <v>52</v>
      </c>
      <c r="D711" s="7" t="s">
        <v>33</v>
      </c>
      <c r="E711" s="6"/>
      <c r="F711" s="8" t="s">
        <v>3177</v>
      </c>
      <c r="G711" s="23"/>
      <c r="H711" s="23"/>
      <c r="I711" s="20" t="s">
        <v>95</v>
      </c>
      <c r="J711" s="10" t="s">
        <v>36</v>
      </c>
      <c r="K711" s="23" t="s">
        <v>96</v>
      </c>
      <c r="L711" s="8" t="s">
        <v>3178</v>
      </c>
      <c r="M711" s="33" t="s">
        <v>39</v>
      </c>
      <c r="N711" s="55" t="s">
        <v>3179</v>
      </c>
      <c r="O711" s="55" t="s">
        <v>3180</v>
      </c>
      <c r="P711" s="22"/>
      <c r="Q711" s="20"/>
      <c r="R711" s="22"/>
      <c r="S711" s="22"/>
      <c r="T711" s="22"/>
      <c r="U711" s="22"/>
      <c r="V711" s="22"/>
      <c r="W711" s="22"/>
      <c r="X711" s="20"/>
      <c r="Y711" s="10" t="s">
        <v>3008</v>
      </c>
      <c r="Z711" s="14" t="s">
        <v>3181</v>
      </c>
      <c r="AA711" s="12" t="str">
        <f t="shared" si="1"/>
        <v>M2-G-3a-E-2</v>
      </c>
      <c r="AB711" s="10" t="s">
        <v>44</v>
      </c>
      <c r="AC711" s="20"/>
      <c r="AD711" s="20"/>
      <c r="AE711" s="10" t="s">
        <v>46</v>
      </c>
    </row>
    <row r="712" ht="75.0" customHeight="1">
      <c r="A712" s="6" t="s">
        <v>3155</v>
      </c>
      <c r="B712" s="6" t="s">
        <v>3156</v>
      </c>
      <c r="C712" s="20" t="s">
        <v>52</v>
      </c>
      <c r="D712" s="7" t="s">
        <v>33</v>
      </c>
      <c r="E712" s="6"/>
      <c r="F712" s="8" t="s">
        <v>3182</v>
      </c>
      <c r="G712" s="9"/>
      <c r="H712" s="9"/>
      <c r="I712" s="6" t="s">
        <v>95</v>
      </c>
      <c r="J712" s="10" t="s">
        <v>36</v>
      </c>
      <c r="K712" s="9" t="s">
        <v>96</v>
      </c>
      <c r="L712" s="8" t="s">
        <v>3183</v>
      </c>
      <c r="M712" s="33" t="s">
        <v>39</v>
      </c>
      <c r="N712" s="55" t="s">
        <v>3184</v>
      </c>
      <c r="O712" s="55" t="s">
        <v>3185</v>
      </c>
      <c r="P712" s="22"/>
      <c r="Q712" s="20"/>
      <c r="R712" s="22"/>
      <c r="S712" s="22"/>
      <c r="T712" s="22"/>
      <c r="U712" s="22"/>
      <c r="V712" s="22"/>
      <c r="W712" s="22"/>
      <c r="X712" s="20"/>
      <c r="Y712" s="10" t="s">
        <v>3008</v>
      </c>
      <c r="Z712" s="14" t="s">
        <v>3186</v>
      </c>
      <c r="AA712" s="12" t="str">
        <f t="shared" si="1"/>
        <v>M2-G-3a-E-3</v>
      </c>
      <c r="AB712" s="10" t="s">
        <v>44</v>
      </c>
      <c r="AC712" s="20"/>
      <c r="AD712" s="20"/>
      <c r="AE712" s="10" t="s">
        <v>46</v>
      </c>
    </row>
    <row r="713" ht="75.0" customHeight="1">
      <c r="A713" s="6" t="s">
        <v>3187</v>
      </c>
      <c r="B713" s="6" t="s">
        <v>3188</v>
      </c>
      <c r="C713" s="20" t="s">
        <v>32</v>
      </c>
      <c r="D713" s="7" t="s">
        <v>33</v>
      </c>
      <c r="E713" s="6"/>
      <c r="F713" s="8" t="s">
        <v>3189</v>
      </c>
      <c r="G713" s="9"/>
      <c r="H713" s="9"/>
      <c r="I713" s="6" t="s">
        <v>95</v>
      </c>
      <c r="J713" s="6" t="s">
        <v>36</v>
      </c>
      <c r="K713" s="9" t="s">
        <v>96</v>
      </c>
      <c r="L713" s="9" t="s">
        <v>3190</v>
      </c>
      <c r="M713" s="33" t="s">
        <v>39</v>
      </c>
      <c r="N713" s="62" t="s">
        <v>3191</v>
      </c>
      <c r="O713" s="62" t="s">
        <v>3191</v>
      </c>
      <c r="P713" s="22"/>
      <c r="Q713" s="20"/>
      <c r="R713" s="22"/>
      <c r="S713" s="22"/>
      <c r="T713" s="22"/>
      <c r="U713" s="22"/>
      <c r="V713" s="22"/>
      <c r="W713" s="22"/>
      <c r="X713" s="20"/>
      <c r="Y713" s="10" t="s">
        <v>3008</v>
      </c>
      <c r="Z713" s="14" t="s">
        <v>3192</v>
      </c>
      <c r="AA713" s="12" t="str">
        <f t="shared" si="1"/>
        <v>M2-G-3b-I-1</v>
      </c>
      <c r="AB713" s="10" t="s">
        <v>44</v>
      </c>
      <c r="AC713" s="20"/>
      <c r="AD713" s="20"/>
      <c r="AE713" s="10" t="s">
        <v>46</v>
      </c>
    </row>
    <row r="714" ht="75.0" customHeight="1">
      <c r="A714" s="6" t="s">
        <v>3187</v>
      </c>
      <c r="B714" s="6" t="s">
        <v>3188</v>
      </c>
      <c r="C714" s="20" t="s">
        <v>32</v>
      </c>
      <c r="D714" s="10" t="s">
        <v>33</v>
      </c>
      <c r="E714" s="6"/>
      <c r="F714" s="8" t="s">
        <v>3193</v>
      </c>
      <c r="G714" s="9"/>
      <c r="H714" s="9"/>
      <c r="I714" s="6" t="s">
        <v>95</v>
      </c>
      <c r="J714" s="6" t="s">
        <v>36</v>
      </c>
      <c r="K714" s="9" t="s">
        <v>96</v>
      </c>
      <c r="L714" s="9" t="s">
        <v>3194</v>
      </c>
      <c r="M714" s="33" t="s">
        <v>39</v>
      </c>
      <c r="N714" s="62" t="s">
        <v>3191</v>
      </c>
      <c r="O714" s="62" t="s">
        <v>3191</v>
      </c>
      <c r="P714" s="22"/>
      <c r="Q714" s="20"/>
      <c r="R714" s="22"/>
      <c r="S714" s="22"/>
      <c r="T714" s="22"/>
      <c r="U714" s="22"/>
      <c r="V714" s="22"/>
      <c r="W714" s="22"/>
      <c r="X714" s="20"/>
      <c r="Y714" s="10" t="s">
        <v>3008</v>
      </c>
      <c r="Z714" s="14" t="s">
        <v>3195</v>
      </c>
      <c r="AA714" s="12" t="str">
        <f t="shared" si="1"/>
        <v>M2-G-3b-I-2</v>
      </c>
      <c r="AB714" s="10" t="s">
        <v>44</v>
      </c>
      <c r="AC714" s="20"/>
      <c r="AD714" s="20"/>
      <c r="AE714" s="10" t="s">
        <v>46</v>
      </c>
    </row>
    <row r="715" ht="75.0" customHeight="1">
      <c r="A715" s="6" t="s">
        <v>3187</v>
      </c>
      <c r="B715" s="6" t="s">
        <v>3188</v>
      </c>
      <c r="C715" s="20" t="s">
        <v>32</v>
      </c>
      <c r="D715" s="10" t="s">
        <v>33</v>
      </c>
      <c r="E715" s="6"/>
      <c r="F715" s="8" t="s">
        <v>3196</v>
      </c>
      <c r="G715" s="9"/>
      <c r="H715" s="9"/>
      <c r="I715" s="6" t="s">
        <v>95</v>
      </c>
      <c r="J715" s="6" t="s">
        <v>36</v>
      </c>
      <c r="K715" s="9" t="s">
        <v>96</v>
      </c>
      <c r="L715" s="9" t="s">
        <v>3197</v>
      </c>
      <c r="M715" s="33" t="s">
        <v>39</v>
      </c>
      <c r="N715" s="62" t="s">
        <v>3191</v>
      </c>
      <c r="O715" s="62" t="s">
        <v>3191</v>
      </c>
      <c r="P715" s="22"/>
      <c r="Q715" s="20"/>
      <c r="R715" s="22"/>
      <c r="S715" s="22"/>
      <c r="T715" s="22"/>
      <c r="U715" s="22"/>
      <c r="V715" s="22"/>
      <c r="W715" s="22"/>
      <c r="X715" s="20"/>
      <c r="Y715" s="10" t="s">
        <v>3008</v>
      </c>
      <c r="Z715" s="14" t="s">
        <v>3198</v>
      </c>
      <c r="AA715" s="12" t="str">
        <f t="shared" si="1"/>
        <v>M2-G-3b-I-3</v>
      </c>
      <c r="AB715" s="10" t="s">
        <v>44</v>
      </c>
      <c r="AC715" s="20"/>
      <c r="AD715" s="20"/>
      <c r="AE715" s="10" t="s">
        <v>46</v>
      </c>
    </row>
    <row r="716" ht="75.0" customHeight="1">
      <c r="A716" s="6" t="s">
        <v>3187</v>
      </c>
      <c r="B716" s="6" t="s">
        <v>3188</v>
      </c>
      <c r="C716" s="20" t="s">
        <v>52</v>
      </c>
      <c r="D716" s="10" t="s">
        <v>33</v>
      </c>
      <c r="E716" s="6"/>
      <c r="F716" s="8" t="s">
        <v>3199</v>
      </c>
      <c r="G716" s="23"/>
      <c r="H716" s="23"/>
      <c r="I716" s="20" t="s">
        <v>95</v>
      </c>
      <c r="J716" s="20" t="s">
        <v>36</v>
      </c>
      <c r="K716" s="23" t="s">
        <v>96</v>
      </c>
      <c r="L716" s="23" t="s">
        <v>3200</v>
      </c>
      <c r="M716" s="33" t="s">
        <v>39</v>
      </c>
      <c r="N716" s="62" t="s">
        <v>3191</v>
      </c>
      <c r="O716" s="62" t="s">
        <v>3191</v>
      </c>
      <c r="P716" s="22"/>
      <c r="Q716" s="20"/>
      <c r="R716" s="22"/>
      <c r="S716" s="22"/>
      <c r="T716" s="22"/>
      <c r="U716" s="22"/>
      <c r="V716" s="22"/>
      <c r="W716" s="22"/>
      <c r="X716" s="20"/>
      <c r="Y716" s="10" t="s">
        <v>3008</v>
      </c>
      <c r="Z716" s="14" t="s">
        <v>3201</v>
      </c>
      <c r="AA716" s="12" t="str">
        <f t="shared" si="1"/>
        <v>M2-G-3b-E-1</v>
      </c>
      <c r="AB716" s="10" t="s">
        <v>44</v>
      </c>
      <c r="AC716" s="20"/>
      <c r="AD716" s="20"/>
      <c r="AE716" s="10" t="s">
        <v>46</v>
      </c>
    </row>
    <row r="717" ht="75.0" customHeight="1">
      <c r="A717" s="6" t="s">
        <v>3187</v>
      </c>
      <c r="B717" s="6" t="s">
        <v>3188</v>
      </c>
      <c r="C717" s="20" t="s">
        <v>52</v>
      </c>
      <c r="D717" s="10" t="s">
        <v>33</v>
      </c>
      <c r="E717" s="6"/>
      <c r="F717" s="8" t="s">
        <v>3202</v>
      </c>
      <c r="G717" s="9"/>
      <c r="H717" s="9"/>
      <c r="I717" s="6" t="s">
        <v>95</v>
      </c>
      <c r="J717" s="6" t="s">
        <v>36</v>
      </c>
      <c r="K717" s="9" t="s">
        <v>96</v>
      </c>
      <c r="L717" s="8" t="s">
        <v>3203</v>
      </c>
      <c r="M717" s="33" t="s">
        <v>39</v>
      </c>
      <c r="N717" s="62" t="s">
        <v>3191</v>
      </c>
      <c r="O717" s="62" t="s">
        <v>3191</v>
      </c>
      <c r="P717" s="22"/>
      <c r="Q717" s="20"/>
      <c r="R717" s="22"/>
      <c r="S717" s="22"/>
      <c r="T717" s="22"/>
      <c r="U717" s="22"/>
      <c r="V717" s="22"/>
      <c r="W717" s="22"/>
      <c r="X717" s="20"/>
      <c r="Y717" s="10" t="s">
        <v>3008</v>
      </c>
      <c r="Z717" s="14" t="s">
        <v>3204</v>
      </c>
      <c r="AA717" s="12" t="str">
        <f t="shared" si="1"/>
        <v>M2-G-3b-E-2</v>
      </c>
      <c r="AB717" s="10" t="s">
        <v>44</v>
      </c>
      <c r="AC717" s="20"/>
      <c r="AD717" s="20"/>
      <c r="AE717" s="10" t="s">
        <v>46</v>
      </c>
    </row>
    <row r="718" ht="75.0" customHeight="1">
      <c r="A718" s="6" t="s">
        <v>3187</v>
      </c>
      <c r="B718" s="6" t="s">
        <v>3188</v>
      </c>
      <c r="C718" s="20" t="s">
        <v>52</v>
      </c>
      <c r="D718" s="10" t="s">
        <v>33</v>
      </c>
      <c r="E718" s="6"/>
      <c r="F718" s="8" t="s">
        <v>3205</v>
      </c>
      <c r="G718" s="9"/>
      <c r="H718" s="9"/>
      <c r="I718" s="6" t="s">
        <v>95</v>
      </c>
      <c r="J718" s="6" t="s">
        <v>36</v>
      </c>
      <c r="K718" s="9" t="s">
        <v>96</v>
      </c>
      <c r="L718" s="8" t="s">
        <v>3206</v>
      </c>
      <c r="M718" s="33" t="s">
        <v>39</v>
      </c>
      <c r="N718" s="62" t="s">
        <v>3191</v>
      </c>
      <c r="O718" s="62" t="s">
        <v>3191</v>
      </c>
      <c r="P718" s="22"/>
      <c r="Q718" s="20"/>
      <c r="R718" s="22"/>
      <c r="S718" s="22"/>
      <c r="T718" s="22"/>
      <c r="U718" s="22"/>
      <c r="V718" s="22"/>
      <c r="W718" s="22"/>
      <c r="X718" s="20"/>
      <c r="Y718" s="10" t="s">
        <v>3008</v>
      </c>
      <c r="Z718" s="14" t="s">
        <v>3207</v>
      </c>
      <c r="AA718" s="12" t="str">
        <f t="shared" si="1"/>
        <v>M2-G-3b-E-3</v>
      </c>
      <c r="AB718" s="10" t="s">
        <v>44</v>
      </c>
      <c r="AC718" s="20"/>
      <c r="AD718" s="20"/>
      <c r="AE718" s="10" t="s">
        <v>46</v>
      </c>
    </row>
    <row r="719" ht="75.0" customHeight="1">
      <c r="A719" s="6" t="s">
        <v>3208</v>
      </c>
      <c r="B719" s="6" t="s">
        <v>3209</v>
      </c>
      <c r="C719" s="20" t="s">
        <v>32</v>
      </c>
      <c r="D719" s="7" t="s">
        <v>33</v>
      </c>
      <c r="E719" s="6"/>
      <c r="F719" s="8" t="s">
        <v>3210</v>
      </c>
      <c r="G719" s="9"/>
      <c r="H719" s="9"/>
      <c r="I719" s="6" t="s">
        <v>95</v>
      </c>
      <c r="J719" s="6" t="s">
        <v>36</v>
      </c>
      <c r="K719" s="8" t="s">
        <v>3211</v>
      </c>
      <c r="L719" s="9"/>
      <c r="M719" s="33" t="s">
        <v>39</v>
      </c>
      <c r="N719" s="8" t="s">
        <v>3212</v>
      </c>
      <c r="O719" s="8" t="s">
        <v>3213</v>
      </c>
      <c r="P719" s="22"/>
      <c r="Q719" s="20"/>
      <c r="R719" s="22"/>
      <c r="S719" s="22"/>
      <c r="T719" s="22"/>
      <c r="U719" s="22"/>
      <c r="V719" s="22"/>
      <c r="W719" s="22"/>
      <c r="X719" s="20"/>
      <c r="Y719" s="10" t="s">
        <v>3008</v>
      </c>
      <c r="Z719" s="16" t="s">
        <v>3214</v>
      </c>
      <c r="AA719" s="12" t="str">
        <f t="shared" si="1"/>
        <v>M2-G-3c-I-1</v>
      </c>
      <c r="AB719" s="10" t="s">
        <v>44</v>
      </c>
      <c r="AC719" s="20"/>
      <c r="AD719" s="20"/>
      <c r="AE719" s="10" t="s">
        <v>46</v>
      </c>
    </row>
    <row r="720" ht="75.0" customHeight="1">
      <c r="A720" s="6" t="s">
        <v>3208</v>
      </c>
      <c r="B720" s="6" t="s">
        <v>3209</v>
      </c>
      <c r="C720" s="20" t="s">
        <v>32</v>
      </c>
      <c r="D720" s="7" t="s">
        <v>33</v>
      </c>
      <c r="E720" s="6"/>
      <c r="F720" s="8" t="s">
        <v>3215</v>
      </c>
      <c r="G720" s="9"/>
      <c r="H720" s="9"/>
      <c r="I720" s="6" t="s">
        <v>95</v>
      </c>
      <c r="J720" s="6" t="s">
        <v>36</v>
      </c>
      <c r="K720" s="8" t="s">
        <v>3216</v>
      </c>
      <c r="L720" s="8"/>
      <c r="M720" s="33" t="s">
        <v>39</v>
      </c>
      <c r="N720" s="8" t="s">
        <v>3212</v>
      </c>
      <c r="O720" s="8" t="s">
        <v>3213</v>
      </c>
      <c r="P720" s="22"/>
      <c r="Q720" s="20"/>
      <c r="R720" s="22"/>
      <c r="S720" s="22"/>
      <c r="T720" s="22"/>
      <c r="U720" s="22"/>
      <c r="V720" s="22"/>
      <c r="W720" s="22"/>
      <c r="X720" s="20"/>
      <c r="Y720" s="10" t="s">
        <v>3008</v>
      </c>
      <c r="Z720" s="16" t="s">
        <v>3217</v>
      </c>
      <c r="AA720" s="12" t="str">
        <f t="shared" si="1"/>
        <v>M2-G-3c-I-2</v>
      </c>
      <c r="AB720" s="10" t="s">
        <v>44</v>
      </c>
      <c r="AC720" s="20"/>
      <c r="AD720" s="20"/>
      <c r="AE720" s="10" t="s">
        <v>46</v>
      </c>
    </row>
    <row r="721" ht="75.0" customHeight="1">
      <c r="A721" s="6" t="s">
        <v>3208</v>
      </c>
      <c r="B721" s="6" t="s">
        <v>3209</v>
      </c>
      <c r="C721" s="20" t="s">
        <v>32</v>
      </c>
      <c r="D721" s="7" t="s">
        <v>33</v>
      </c>
      <c r="E721" s="6"/>
      <c r="F721" s="8" t="s">
        <v>3218</v>
      </c>
      <c r="G721" s="9"/>
      <c r="H721" s="9"/>
      <c r="I721" s="6" t="s">
        <v>95</v>
      </c>
      <c r="J721" s="6" t="s">
        <v>36</v>
      </c>
      <c r="K721" s="8" t="s">
        <v>3219</v>
      </c>
      <c r="L721" s="9"/>
      <c r="M721" s="33" t="s">
        <v>39</v>
      </c>
      <c r="N721" s="8" t="s">
        <v>3212</v>
      </c>
      <c r="O721" s="8" t="s">
        <v>3213</v>
      </c>
      <c r="P721" s="22"/>
      <c r="Q721" s="20"/>
      <c r="R721" s="22"/>
      <c r="S721" s="22"/>
      <c r="T721" s="22"/>
      <c r="U721" s="22"/>
      <c r="V721" s="22"/>
      <c r="W721" s="22"/>
      <c r="X721" s="20"/>
      <c r="Y721" s="10" t="s">
        <v>3008</v>
      </c>
      <c r="Z721" s="16" t="s">
        <v>3220</v>
      </c>
      <c r="AA721" s="12" t="str">
        <f t="shared" si="1"/>
        <v>M2-G-3c-I-3</v>
      </c>
      <c r="AB721" s="10" t="s">
        <v>44</v>
      </c>
      <c r="AC721" s="20"/>
      <c r="AD721" s="20"/>
      <c r="AE721" s="10" t="s">
        <v>46</v>
      </c>
    </row>
    <row r="722" ht="75.0" customHeight="1">
      <c r="A722" s="6" t="s">
        <v>3221</v>
      </c>
      <c r="B722" s="6" t="s">
        <v>3222</v>
      </c>
      <c r="C722" s="20" t="s">
        <v>32</v>
      </c>
      <c r="D722" s="10" t="s">
        <v>33</v>
      </c>
      <c r="E722" s="6"/>
      <c r="F722" s="8" t="s">
        <v>3223</v>
      </c>
      <c r="G722" s="9"/>
      <c r="H722" s="9"/>
      <c r="I722" s="6" t="s">
        <v>95</v>
      </c>
      <c r="J722" s="10" t="s">
        <v>957</v>
      </c>
      <c r="K722" s="9" t="s">
        <v>3224</v>
      </c>
      <c r="L722" s="8" t="s">
        <v>3225</v>
      </c>
      <c r="M722" s="33" t="s">
        <v>39</v>
      </c>
      <c r="N722" s="9" t="s">
        <v>3226</v>
      </c>
      <c r="O722" s="9" t="s">
        <v>3226</v>
      </c>
      <c r="P722" s="22"/>
      <c r="Q722" s="20"/>
      <c r="R722" s="22"/>
      <c r="S722" s="22"/>
      <c r="T722" s="22"/>
      <c r="U722" s="22"/>
      <c r="V722" s="22"/>
      <c r="W722" s="22"/>
      <c r="X722" s="20"/>
      <c r="Y722" s="10" t="s">
        <v>3008</v>
      </c>
      <c r="Z722" s="18" t="s">
        <v>3227</v>
      </c>
      <c r="AA722" s="12" t="str">
        <f t="shared" si="1"/>
        <v>M2-G-4a-I-1</v>
      </c>
      <c r="AB722" s="20"/>
      <c r="AC722" s="10" t="s">
        <v>555</v>
      </c>
      <c r="AD722" s="10" t="s">
        <v>45</v>
      </c>
      <c r="AE722" s="10"/>
    </row>
    <row r="723" ht="75.0" customHeight="1">
      <c r="A723" s="6" t="s">
        <v>3221</v>
      </c>
      <c r="B723" s="6" t="s">
        <v>3222</v>
      </c>
      <c r="C723" s="20" t="s">
        <v>32</v>
      </c>
      <c r="D723" s="10" t="s">
        <v>33</v>
      </c>
      <c r="E723" s="6"/>
      <c r="F723" s="8" t="s">
        <v>3228</v>
      </c>
      <c r="G723" s="9"/>
      <c r="H723" s="9"/>
      <c r="I723" s="6" t="s">
        <v>95</v>
      </c>
      <c r="J723" s="10" t="s">
        <v>957</v>
      </c>
      <c r="K723" s="8" t="s">
        <v>3229</v>
      </c>
      <c r="L723" s="8" t="s">
        <v>3230</v>
      </c>
      <c r="M723" s="33" t="s">
        <v>39</v>
      </c>
      <c r="N723" s="9" t="s">
        <v>3226</v>
      </c>
      <c r="O723" s="9" t="s">
        <v>3226</v>
      </c>
      <c r="P723" s="22"/>
      <c r="Q723" s="20"/>
      <c r="R723" s="22"/>
      <c r="S723" s="22"/>
      <c r="T723" s="22"/>
      <c r="U723" s="22"/>
      <c r="V723" s="22"/>
      <c r="W723" s="22"/>
      <c r="X723" s="20"/>
      <c r="Y723" s="10" t="s">
        <v>3008</v>
      </c>
      <c r="Z723" s="18" t="s">
        <v>3231</v>
      </c>
      <c r="AA723" s="12" t="str">
        <f t="shared" si="1"/>
        <v>M2-G-4a-I-2</v>
      </c>
      <c r="AB723" s="20"/>
      <c r="AC723" s="10" t="s">
        <v>555</v>
      </c>
      <c r="AD723" s="10" t="s">
        <v>45</v>
      </c>
      <c r="AE723" s="10"/>
    </row>
    <row r="724" ht="75.0" customHeight="1">
      <c r="A724" s="6" t="s">
        <v>3221</v>
      </c>
      <c r="B724" s="6" t="s">
        <v>3222</v>
      </c>
      <c r="C724" s="10" t="s">
        <v>52</v>
      </c>
      <c r="D724" s="10" t="s">
        <v>33</v>
      </c>
      <c r="E724" s="6"/>
      <c r="F724" s="8" t="s">
        <v>3232</v>
      </c>
      <c r="G724" s="9" t="s">
        <v>3233</v>
      </c>
      <c r="H724" s="9"/>
      <c r="I724" s="6" t="s">
        <v>95</v>
      </c>
      <c r="J724" s="6" t="s">
        <v>66</v>
      </c>
      <c r="K724" s="9" t="s">
        <v>3234</v>
      </c>
      <c r="L724" s="8" t="s">
        <v>3235</v>
      </c>
      <c r="M724" s="33" t="s">
        <v>39</v>
      </c>
      <c r="N724" s="9" t="s">
        <v>3226</v>
      </c>
      <c r="O724" s="9" t="s">
        <v>3226</v>
      </c>
      <c r="P724" s="22"/>
      <c r="Q724" s="20"/>
      <c r="R724" s="22"/>
      <c r="S724" s="22"/>
      <c r="T724" s="22"/>
      <c r="U724" s="22"/>
      <c r="V724" s="22"/>
      <c r="W724" s="22"/>
      <c r="X724" s="20"/>
      <c r="Y724" s="10" t="s">
        <v>3008</v>
      </c>
      <c r="Z724" s="18" t="s">
        <v>3236</v>
      </c>
      <c r="AA724" s="12" t="str">
        <f t="shared" si="1"/>
        <v>M2-G-4a-E-1</v>
      </c>
      <c r="AB724" s="20"/>
      <c r="AC724" s="10" t="s">
        <v>555</v>
      </c>
      <c r="AD724" s="10" t="s">
        <v>45</v>
      </c>
      <c r="AE724" s="10"/>
    </row>
    <row r="725" ht="75.0" customHeight="1">
      <c r="A725" s="6" t="s">
        <v>3221</v>
      </c>
      <c r="B725" s="6" t="s">
        <v>3222</v>
      </c>
      <c r="C725" s="10" t="s">
        <v>52</v>
      </c>
      <c r="D725" s="10" t="s">
        <v>33</v>
      </c>
      <c r="E725" s="6"/>
      <c r="F725" s="8" t="s">
        <v>3232</v>
      </c>
      <c r="G725" s="9" t="s">
        <v>3237</v>
      </c>
      <c r="H725" s="9"/>
      <c r="I725" s="6" t="s">
        <v>95</v>
      </c>
      <c r="J725" s="6" t="s">
        <v>66</v>
      </c>
      <c r="K725" s="9" t="s">
        <v>3238</v>
      </c>
      <c r="L725" s="8" t="s">
        <v>3239</v>
      </c>
      <c r="M725" s="33" t="s">
        <v>39</v>
      </c>
      <c r="N725" s="9" t="s">
        <v>3226</v>
      </c>
      <c r="O725" s="9" t="s">
        <v>3226</v>
      </c>
      <c r="P725" s="22"/>
      <c r="Q725" s="20"/>
      <c r="R725" s="22"/>
      <c r="S725" s="22"/>
      <c r="T725" s="22"/>
      <c r="U725" s="22"/>
      <c r="V725" s="22"/>
      <c r="W725" s="22"/>
      <c r="X725" s="20"/>
      <c r="Y725" s="10" t="s">
        <v>3008</v>
      </c>
      <c r="Z725" s="18" t="s">
        <v>3240</v>
      </c>
      <c r="AA725" s="12" t="str">
        <f t="shared" si="1"/>
        <v>M2-G-4a-E-2</v>
      </c>
      <c r="AB725" s="20"/>
      <c r="AC725" s="10" t="s">
        <v>555</v>
      </c>
      <c r="AD725" s="10" t="s">
        <v>45</v>
      </c>
      <c r="AE725" s="10"/>
    </row>
    <row r="726" ht="75.0" customHeight="1">
      <c r="A726" s="6" t="s">
        <v>3241</v>
      </c>
      <c r="B726" s="6" t="s">
        <v>3242</v>
      </c>
      <c r="C726" s="20" t="s">
        <v>32</v>
      </c>
      <c r="D726" s="10" t="s">
        <v>33</v>
      </c>
      <c r="E726" s="6"/>
      <c r="F726" s="8" t="s">
        <v>3243</v>
      </c>
      <c r="G726" s="9"/>
      <c r="H726" s="9"/>
      <c r="I726" s="6" t="s">
        <v>95</v>
      </c>
      <c r="J726" s="10" t="s">
        <v>531</v>
      </c>
      <c r="K726" s="9"/>
      <c r="L726" s="8" t="s">
        <v>3244</v>
      </c>
      <c r="M726" s="20" t="s">
        <v>39</v>
      </c>
      <c r="N726" s="8" t="s">
        <v>3245</v>
      </c>
      <c r="O726" s="8" t="s">
        <v>3245</v>
      </c>
      <c r="P726" s="22"/>
      <c r="Q726" s="20"/>
      <c r="R726" s="22"/>
      <c r="S726" s="22"/>
      <c r="T726" s="22"/>
      <c r="U726" s="22"/>
      <c r="V726" s="22"/>
      <c r="W726" s="22"/>
      <c r="X726" s="20"/>
      <c r="Y726" s="10" t="s">
        <v>3008</v>
      </c>
      <c r="Z726" s="18" t="s">
        <v>3246</v>
      </c>
      <c r="AA726" s="12" t="str">
        <f t="shared" si="1"/>
        <v>M2-G-14a-I-1</v>
      </c>
      <c r="AB726" s="20"/>
      <c r="AC726" s="10" t="s">
        <v>555</v>
      </c>
      <c r="AD726" s="10" t="s">
        <v>45</v>
      </c>
      <c r="AE726" s="10"/>
    </row>
    <row r="727" ht="75.0" customHeight="1">
      <c r="A727" s="6" t="s">
        <v>3241</v>
      </c>
      <c r="B727" s="6" t="s">
        <v>3242</v>
      </c>
      <c r="C727" s="20" t="s">
        <v>32</v>
      </c>
      <c r="D727" s="10" t="s">
        <v>33</v>
      </c>
      <c r="E727" s="6"/>
      <c r="F727" s="8" t="s">
        <v>3247</v>
      </c>
      <c r="G727" s="9"/>
      <c r="H727" s="9"/>
      <c r="I727" s="6" t="s">
        <v>95</v>
      </c>
      <c r="J727" s="10" t="s">
        <v>531</v>
      </c>
      <c r="K727" s="9"/>
      <c r="L727" s="8" t="s">
        <v>3248</v>
      </c>
      <c r="M727" s="20" t="s">
        <v>39</v>
      </c>
      <c r="N727" s="8" t="s">
        <v>3245</v>
      </c>
      <c r="O727" s="8" t="s">
        <v>3245</v>
      </c>
      <c r="P727" s="22"/>
      <c r="Q727" s="20"/>
      <c r="R727" s="22"/>
      <c r="S727" s="22"/>
      <c r="T727" s="22"/>
      <c r="U727" s="22"/>
      <c r="V727" s="22"/>
      <c r="W727" s="22"/>
      <c r="X727" s="20"/>
      <c r="Y727" s="10" t="s">
        <v>3008</v>
      </c>
      <c r="Z727" s="18" t="s">
        <v>3249</v>
      </c>
      <c r="AA727" s="12" t="str">
        <f t="shared" si="1"/>
        <v>M2-G-14a-I-2</v>
      </c>
      <c r="AB727" s="20"/>
      <c r="AC727" s="10" t="s">
        <v>555</v>
      </c>
      <c r="AD727" s="10" t="s">
        <v>45</v>
      </c>
      <c r="AE727" s="10"/>
    </row>
    <row r="728" ht="75.0" customHeight="1">
      <c r="A728" s="6" t="s">
        <v>3241</v>
      </c>
      <c r="B728" s="6" t="s">
        <v>3242</v>
      </c>
      <c r="C728" s="20" t="s">
        <v>32</v>
      </c>
      <c r="D728" s="7" t="s">
        <v>33</v>
      </c>
      <c r="E728" s="6"/>
      <c r="F728" s="8" t="s">
        <v>3250</v>
      </c>
      <c r="G728" s="9"/>
      <c r="H728" s="9"/>
      <c r="I728" s="6" t="s">
        <v>95</v>
      </c>
      <c r="J728" s="10" t="s">
        <v>531</v>
      </c>
      <c r="K728" s="8" t="s">
        <v>3251</v>
      </c>
      <c r="L728" s="8" t="s">
        <v>3252</v>
      </c>
      <c r="M728" s="20" t="s">
        <v>39</v>
      </c>
      <c r="N728" s="8" t="s">
        <v>3245</v>
      </c>
      <c r="O728" s="8" t="s">
        <v>3245</v>
      </c>
      <c r="P728" s="22"/>
      <c r="Q728" s="20"/>
      <c r="R728" s="22"/>
      <c r="S728" s="22"/>
      <c r="T728" s="22"/>
      <c r="U728" s="22"/>
      <c r="V728" s="22"/>
      <c r="W728" s="22"/>
      <c r="X728" s="20"/>
      <c r="Y728" s="10" t="s">
        <v>3008</v>
      </c>
      <c r="Z728" s="18" t="s">
        <v>3253</v>
      </c>
      <c r="AA728" s="12" t="str">
        <f t="shared" si="1"/>
        <v>M2-G-14a-I-3</v>
      </c>
      <c r="AB728" s="20"/>
      <c r="AC728" s="10" t="s">
        <v>555</v>
      </c>
      <c r="AD728" s="10" t="s">
        <v>45</v>
      </c>
      <c r="AE728" s="10"/>
    </row>
    <row r="729" ht="75.0" customHeight="1">
      <c r="A729" s="6" t="s">
        <v>3241</v>
      </c>
      <c r="B729" s="6" t="s">
        <v>3242</v>
      </c>
      <c r="C729" s="20" t="s">
        <v>32</v>
      </c>
      <c r="D729" s="7" t="s">
        <v>33</v>
      </c>
      <c r="E729" s="6"/>
      <c r="F729" s="8" t="s">
        <v>3254</v>
      </c>
      <c r="G729" s="9"/>
      <c r="H729" s="9"/>
      <c r="I729" s="6" t="s">
        <v>95</v>
      </c>
      <c r="J729" s="10" t="s">
        <v>531</v>
      </c>
      <c r="K729" s="8" t="s">
        <v>3255</v>
      </c>
      <c r="L729" s="8" t="s">
        <v>3256</v>
      </c>
      <c r="M729" s="20" t="s">
        <v>39</v>
      </c>
      <c r="N729" s="8" t="s">
        <v>3245</v>
      </c>
      <c r="O729" s="8" t="s">
        <v>3245</v>
      </c>
      <c r="P729" s="22"/>
      <c r="Q729" s="20"/>
      <c r="R729" s="22"/>
      <c r="S729" s="22"/>
      <c r="T729" s="22"/>
      <c r="U729" s="22"/>
      <c r="V729" s="22"/>
      <c r="W729" s="22"/>
      <c r="X729" s="20"/>
      <c r="Y729" s="10" t="s">
        <v>3008</v>
      </c>
      <c r="Z729" s="18" t="s">
        <v>3257</v>
      </c>
      <c r="AA729" s="12" t="str">
        <f t="shared" si="1"/>
        <v>M2-G-14a-I-4</v>
      </c>
      <c r="AB729" s="20"/>
      <c r="AC729" s="10" t="s">
        <v>555</v>
      </c>
      <c r="AD729" s="10" t="s">
        <v>45</v>
      </c>
      <c r="AE729" s="10"/>
    </row>
    <row r="730" ht="75.0" customHeight="1">
      <c r="A730" s="6" t="s">
        <v>3241</v>
      </c>
      <c r="B730" s="6" t="s">
        <v>3242</v>
      </c>
      <c r="C730" s="20" t="s">
        <v>32</v>
      </c>
      <c r="D730" s="7" t="s">
        <v>33</v>
      </c>
      <c r="E730" s="6"/>
      <c r="F730" s="8" t="s">
        <v>3258</v>
      </c>
      <c r="G730" s="9"/>
      <c r="H730" s="9"/>
      <c r="I730" s="6" t="s">
        <v>95</v>
      </c>
      <c r="J730" s="10" t="s">
        <v>531</v>
      </c>
      <c r="K730" s="9"/>
      <c r="L730" s="8" t="s">
        <v>3259</v>
      </c>
      <c r="M730" s="20" t="s">
        <v>39</v>
      </c>
      <c r="N730" s="8" t="s">
        <v>3245</v>
      </c>
      <c r="O730" s="8" t="s">
        <v>3245</v>
      </c>
      <c r="P730" s="22"/>
      <c r="Q730" s="20"/>
      <c r="R730" s="22"/>
      <c r="S730" s="22"/>
      <c r="T730" s="22"/>
      <c r="U730" s="22"/>
      <c r="V730" s="22"/>
      <c r="W730" s="22"/>
      <c r="X730" s="20"/>
      <c r="Y730" s="10" t="s">
        <v>3008</v>
      </c>
      <c r="Z730" s="18" t="s">
        <v>3260</v>
      </c>
      <c r="AA730" s="12" t="str">
        <f t="shared" si="1"/>
        <v>M2-G-14a-I-5</v>
      </c>
      <c r="AB730" s="20"/>
      <c r="AC730" s="10" t="s">
        <v>555</v>
      </c>
      <c r="AD730" s="10" t="s">
        <v>45</v>
      </c>
      <c r="AE730" s="10"/>
    </row>
    <row r="731" ht="75.0" customHeight="1">
      <c r="A731" s="6" t="s">
        <v>3261</v>
      </c>
      <c r="B731" s="6" t="s">
        <v>3262</v>
      </c>
      <c r="C731" s="20" t="s">
        <v>32</v>
      </c>
      <c r="D731" s="7" t="s">
        <v>33</v>
      </c>
      <c r="E731" s="10"/>
      <c r="F731" s="8" t="s">
        <v>3263</v>
      </c>
      <c r="G731" s="9"/>
      <c r="H731" s="9"/>
      <c r="I731" s="6" t="s">
        <v>95</v>
      </c>
      <c r="J731" s="6" t="s">
        <v>3264</v>
      </c>
      <c r="K731" s="9" t="s">
        <v>96</v>
      </c>
      <c r="L731" s="9" t="s">
        <v>96</v>
      </c>
      <c r="M731" s="20" t="s">
        <v>39</v>
      </c>
      <c r="N731" s="9" t="s">
        <v>3265</v>
      </c>
      <c r="O731" s="9" t="s">
        <v>3265</v>
      </c>
      <c r="P731" s="22"/>
      <c r="Q731" s="20"/>
      <c r="R731" s="22"/>
      <c r="S731" s="22"/>
      <c r="T731" s="22"/>
      <c r="U731" s="22"/>
      <c r="V731" s="22"/>
      <c r="W731" s="22"/>
      <c r="X731" s="20"/>
      <c r="Y731" s="10" t="s">
        <v>3008</v>
      </c>
      <c r="Z731" s="16" t="s">
        <v>3266</v>
      </c>
      <c r="AA731" s="12" t="str">
        <f t="shared" si="1"/>
        <v>M2-G-5a-I-1</v>
      </c>
      <c r="AB731" s="10" t="s">
        <v>44</v>
      </c>
      <c r="AC731" s="20"/>
      <c r="AD731" s="10" t="s">
        <v>45</v>
      </c>
      <c r="AE731" s="10" t="s">
        <v>46</v>
      </c>
    </row>
    <row r="732" ht="75.0" customHeight="1">
      <c r="A732" s="6" t="s">
        <v>3261</v>
      </c>
      <c r="B732" s="6" t="s">
        <v>3262</v>
      </c>
      <c r="C732" s="10" t="s">
        <v>32</v>
      </c>
      <c r="D732" s="7" t="s">
        <v>33</v>
      </c>
      <c r="E732" s="10"/>
      <c r="F732" s="9" t="s">
        <v>3267</v>
      </c>
      <c r="G732" s="9"/>
      <c r="H732" s="9"/>
      <c r="I732" s="6" t="s">
        <v>95</v>
      </c>
      <c r="J732" s="6" t="s">
        <v>3264</v>
      </c>
      <c r="K732" s="9" t="s">
        <v>96</v>
      </c>
      <c r="L732" s="9" t="s">
        <v>96</v>
      </c>
      <c r="M732" s="20" t="s">
        <v>39</v>
      </c>
      <c r="N732" s="9" t="s">
        <v>3265</v>
      </c>
      <c r="O732" s="9" t="s">
        <v>3265</v>
      </c>
      <c r="P732" s="22"/>
      <c r="Q732" s="20"/>
      <c r="R732" s="22"/>
      <c r="S732" s="22"/>
      <c r="T732" s="22"/>
      <c r="U732" s="22"/>
      <c r="V732" s="22"/>
      <c r="W732" s="22"/>
      <c r="X732" s="20"/>
      <c r="Y732" s="10" t="s">
        <v>3008</v>
      </c>
      <c r="Z732" s="16" t="s">
        <v>3268</v>
      </c>
      <c r="AA732" s="12" t="str">
        <f t="shared" si="1"/>
        <v>M2-G-5a-I-2</v>
      </c>
      <c r="AB732" s="10" t="s">
        <v>44</v>
      </c>
      <c r="AC732" s="20"/>
      <c r="AD732" s="10" t="s">
        <v>45</v>
      </c>
      <c r="AE732" s="10" t="s">
        <v>46</v>
      </c>
    </row>
    <row r="733" ht="75.0" customHeight="1">
      <c r="A733" s="6" t="s">
        <v>3261</v>
      </c>
      <c r="B733" s="6" t="s">
        <v>3262</v>
      </c>
      <c r="C733" s="10" t="s">
        <v>32</v>
      </c>
      <c r="D733" s="7" t="s">
        <v>33</v>
      </c>
      <c r="E733" s="10"/>
      <c r="F733" s="9" t="s">
        <v>3269</v>
      </c>
      <c r="G733" s="9"/>
      <c r="H733" s="9"/>
      <c r="I733" s="6" t="s">
        <v>95</v>
      </c>
      <c r="J733" s="6" t="s">
        <v>3264</v>
      </c>
      <c r="K733" s="9" t="s">
        <v>96</v>
      </c>
      <c r="L733" s="9" t="s">
        <v>96</v>
      </c>
      <c r="M733" s="20" t="s">
        <v>39</v>
      </c>
      <c r="N733" s="9" t="s">
        <v>3265</v>
      </c>
      <c r="O733" s="9" t="s">
        <v>3265</v>
      </c>
      <c r="P733" s="22"/>
      <c r="Q733" s="20"/>
      <c r="R733" s="22"/>
      <c r="S733" s="22"/>
      <c r="T733" s="22"/>
      <c r="U733" s="22"/>
      <c r="V733" s="22"/>
      <c r="W733" s="22"/>
      <c r="X733" s="20"/>
      <c r="Y733" s="10" t="s">
        <v>3008</v>
      </c>
      <c r="Z733" s="16" t="s">
        <v>3270</v>
      </c>
      <c r="AA733" s="12" t="str">
        <f t="shared" si="1"/>
        <v>M2-G-5a-I-3</v>
      </c>
      <c r="AB733" s="10" t="s">
        <v>44</v>
      </c>
      <c r="AC733" s="20"/>
      <c r="AD733" s="10" t="s">
        <v>45</v>
      </c>
      <c r="AE733" s="10" t="s">
        <v>46</v>
      </c>
    </row>
    <row r="734" ht="75.0" customHeight="1">
      <c r="A734" s="6" t="s">
        <v>3271</v>
      </c>
      <c r="B734" s="6" t="s">
        <v>3272</v>
      </c>
      <c r="C734" s="20" t="s">
        <v>32</v>
      </c>
      <c r="D734" s="7" t="s">
        <v>33</v>
      </c>
      <c r="E734" s="6"/>
      <c r="F734" s="8" t="s">
        <v>3273</v>
      </c>
      <c r="G734" s="8" t="s">
        <v>3274</v>
      </c>
      <c r="H734" s="9"/>
      <c r="I734" s="10" t="s">
        <v>95</v>
      </c>
      <c r="J734" s="6" t="s">
        <v>66</v>
      </c>
      <c r="K734" s="9"/>
      <c r="L734" s="8" t="s">
        <v>3275</v>
      </c>
      <c r="M734" s="20" t="s">
        <v>39</v>
      </c>
      <c r="N734" s="8" t="s">
        <v>3276</v>
      </c>
      <c r="O734" s="8" t="s">
        <v>3276</v>
      </c>
      <c r="P734" s="22"/>
      <c r="Q734" s="20"/>
      <c r="R734" s="22"/>
      <c r="S734" s="22"/>
      <c r="T734" s="22"/>
      <c r="U734" s="22"/>
      <c r="V734" s="22"/>
      <c r="W734" s="22"/>
      <c r="X734" s="20"/>
      <c r="Y734" s="10" t="s">
        <v>3008</v>
      </c>
      <c r="Z734" s="14" t="s">
        <v>3277</v>
      </c>
      <c r="AA734" s="12" t="str">
        <f t="shared" si="1"/>
        <v>M2-G-6a-I-1</v>
      </c>
      <c r="AB734" s="10" t="s">
        <v>44</v>
      </c>
      <c r="AC734" s="10" t="s">
        <v>555</v>
      </c>
      <c r="AD734" s="20"/>
      <c r="AE734" s="20"/>
    </row>
    <row r="735" ht="75.0" customHeight="1">
      <c r="A735" s="6" t="s">
        <v>3271</v>
      </c>
      <c r="B735" s="6" t="s">
        <v>3272</v>
      </c>
      <c r="C735" s="20" t="s">
        <v>32</v>
      </c>
      <c r="D735" s="10" t="s">
        <v>33</v>
      </c>
      <c r="E735" s="6"/>
      <c r="F735" s="8" t="s">
        <v>3273</v>
      </c>
      <c r="G735" s="8" t="s">
        <v>3278</v>
      </c>
      <c r="H735" s="9"/>
      <c r="I735" s="10" t="s">
        <v>95</v>
      </c>
      <c r="J735" s="6" t="s">
        <v>66</v>
      </c>
      <c r="K735" s="9"/>
      <c r="L735" s="8" t="s">
        <v>3279</v>
      </c>
      <c r="M735" s="20" t="s">
        <v>39</v>
      </c>
      <c r="N735" s="8" t="s">
        <v>3276</v>
      </c>
      <c r="O735" s="8" t="s">
        <v>3276</v>
      </c>
      <c r="P735" s="22"/>
      <c r="Q735" s="20"/>
      <c r="R735" s="22"/>
      <c r="S735" s="22"/>
      <c r="T735" s="22"/>
      <c r="U735" s="22"/>
      <c r="V735" s="22"/>
      <c r="W735" s="22"/>
      <c r="X735" s="20"/>
      <c r="Y735" s="10" t="s">
        <v>3008</v>
      </c>
      <c r="Z735" s="16" t="s">
        <v>3280</v>
      </c>
      <c r="AA735" s="12" t="str">
        <f t="shared" si="1"/>
        <v>M2-G-6a-I-2</v>
      </c>
      <c r="AB735" s="10" t="s">
        <v>44</v>
      </c>
      <c r="AC735" s="10" t="s">
        <v>555</v>
      </c>
      <c r="AD735" s="20"/>
      <c r="AE735" s="20"/>
    </row>
    <row r="736" ht="75.0" customHeight="1">
      <c r="A736" s="6" t="s">
        <v>3271</v>
      </c>
      <c r="B736" s="6" t="s">
        <v>3272</v>
      </c>
      <c r="C736" s="20" t="s">
        <v>52</v>
      </c>
      <c r="D736" s="7" t="s">
        <v>33</v>
      </c>
      <c r="E736" s="6"/>
      <c r="F736" s="40" t="s">
        <v>3281</v>
      </c>
      <c r="G736" s="9" t="s">
        <v>3282</v>
      </c>
      <c r="H736" s="9"/>
      <c r="I736" s="6"/>
      <c r="J736" s="6" t="s">
        <v>73</v>
      </c>
      <c r="K736" s="9" t="s">
        <v>96</v>
      </c>
      <c r="L736" s="9" t="s">
        <v>3283</v>
      </c>
      <c r="M736" s="20" t="s">
        <v>39</v>
      </c>
      <c r="N736" s="9" t="s">
        <v>3284</v>
      </c>
      <c r="O736" s="9" t="s">
        <v>3284</v>
      </c>
      <c r="P736" s="22"/>
      <c r="Q736" s="20"/>
      <c r="R736" s="22"/>
      <c r="S736" s="22"/>
      <c r="T736" s="22"/>
      <c r="U736" s="22"/>
      <c r="V736" s="22"/>
      <c r="W736" s="22"/>
      <c r="X736" s="20"/>
      <c r="Y736" s="10" t="s">
        <v>3008</v>
      </c>
      <c r="Z736" s="16" t="s">
        <v>3285</v>
      </c>
      <c r="AA736" s="12" t="str">
        <f t="shared" si="1"/>
        <v>M2-G-6a-E-1</v>
      </c>
      <c r="AB736" s="10" t="s">
        <v>44</v>
      </c>
      <c r="AC736" s="10" t="s">
        <v>555</v>
      </c>
      <c r="AD736" s="20"/>
      <c r="AE736" s="20"/>
    </row>
    <row r="737" ht="75.0" customHeight="1">
      <c r="A737" s="6" t="s">
        <v>3271</v>
      </c>
      <c r="B737" s="6" t="s">
        <v>3272</v>
      </c>
      <c r="C737" s="20" t="s">
        <v>52</v>
      </c>
      <c r="D737" s="7" t="s">
        <v>33</v>
      </c>
      <c r="E737" s="6"/>
      <c r="F737" s="8" t="s">
        <v>3286</v>
      </c>
      <c r="G737" s="9" t="s">
        <v>3282</v>
      </c>
      <c r="H737" s="9"/>
      <c r="I737" s="6"/>
      <c r="J737" s="6" t="s">
        <v>73</v>
      </c>
      <c r="K737" s="9" t="s">
        <v>96</v>
      </c>
      <c r="L737" s="9" t="s">
        <v>3287</v>
      </c>
      <c r="M737" s="20" t="s">
        <v>39</v>
      </c>
      <c r="N737" s="9" t="s">
        <v>3284</v>
      </c>
      <c r="O737" s="9" t="s">
        <v>3284</v>
      </c>
      <c r="P737" s="22"/>
      <c r="Q737" s="20"/>
      <c r="R737" s="22"/>
      <c r="S737" s="22"/>
      <c r="T737" s="22"/>
      <c r="U737" s="22"/>
      <c r="V737" s="22"/>
      <c r="W737" s="22"/>
      <c r="X737" s="20"/>
      <c r="Y737" s="10" t="s">
        <v>3008</v>
      </c>
      <c r="Z737" s="16" t="s">
        <v>3288</v>
      </c>
      <c r="AA737" s="12" t="str">
        <f t="shared" si="1"/>
        <v>M2-G-6a-E-2</v>
      </c>
      <c r="AB737" s="10" t="s">
        <v>44</v>
      </c>
      <c r="AC737" s="10" t="s">
        <v>555</v>
      </c>
      <c r="AD737" s="20"/>
      <c r="AE737" s="20"/>
    </row>
    <row r="738" ht="75.0" customHeight="1">
      <c r="A738" s="6" t="s">
        <v>3289</v>
      </c>
      <c r="B738" s="6" t="s">
        <v>3290</v>
      </c>
      <c r="C738" s="20" t="s">
        <v>32</v>
      </c>
      <c r="D738" s="7" t="s">
        <v>33</v>
      </c>
      <c r="E738" s="6"/>
      <c r="F738" s="8" t="s">
        <v>3291</v>
      </c>
      <c r="G738" s="9"/>
      <c r="H738" s="9"/>
      <c r="I738" s="9"/>
      <c r="J738" s="10" t="s">
        <v>36</v>
      </c>
      <c r="K738" s="9"/>
      <c r="L738" s="8" t="s">
        <v>3292</v>
      </c>
      <c r="M738" s="20" t="s">
        <v>39</v>
      </c>
      <c r="N738" s="8" t="s">
        <v>3293</v>
      </c>
      <c r="O738" s="8" t="s">
        <v>3294</v>
      </c>
      <c r="P738" s="22"/>
      <c r="Q738" s="20"/>
      <c r="R738" s="22"/>
      <c r="S738" s="22"/>
      <c r="T738" s="22"/>
      <c r="U738" s="22"/>
      <c r="V738" s="22"/>
      <c r="W738" s="22"/>
      <c r="X738" s="20"/>
      <c r="Y738" s="10" t="s">
        <v>3008</v>
      </c>
      <c r="Z738" s="16" t="s">
        <v>3295</v>
      </c>
      <c r="AA738" s="12" t="str">
        <f t="shared" si="1"/>
        <v>M2-G-6b-I-1</v>
      </c>
      <c r="AB738" s="10" t="s">
        <v>44</v>
      </c>
      <c r="AC738" s="10" t="s">
        <v>555</v>
      </c>
      <c r="AD738" s="20"/>
      <c r="AE738" s="20"/>
    </row>
    <row r="739" ht="75.0" customHeight="1">
      <c r="A739" s="6" t="s">
        <v>3289</v>
      </c>
      <c r="B739" s="6" t="s">
        <v>3290</v>
      </c>
      <c r="C739" s="20" t="s">
        <v>32</v>
      </c>
      <c r="D739" s="7" t="s">
        <v>33</v>
      </c>
      <c r="E739" s="6"/>
      <c r="F739" s="8" t="s">
        <v>3296</v>
      </c>
      <c r="G739" s="9"/>
      <c r="H739" s="9"/>
      <c r="I739" s="9"/>
      <c r="J739" s="10" t="s">
        <v>36</v>
      </c>
      <c r="K739" s="9" t="s">
        <v>96</v>
      </c>
      <c r="L739" s="9" t="s">
        <v>96</v>
      </c>
      <c r="M739" s="20" t="s">
        <v>39</v>
      </c>
      <c r="N739" s="8" t="s">
        <v>3297</v>
      </c>
      <c r="O739" s="8" t="s">
        <v>3297</v>
      </c>
      <c r="P739" s="22"/>
      <c r="Q739" s="20"/>
      <c r="R739" s="22"/>
      <c r="S739" s="22"/>
      <c r="T739" s="22"/>
      <c r="U739" s="22"/>
      <c r="V739" s="22"/>
      <c r="W739" s="22"/>
      <c r="X739" s="20"/>
      <c r="Y739" s="10" t="s">
        <v>3008</v>
      </c>
      <c r="Z739" s="16" t="s">
        <v>3298</v>
      </c>
      <c r="AA739" s="12" t="str">
        <f t="shared" si="1"/>
        <v>M2-G-6b-I-2</v>
      </c>
      <c r="AB739" s="10" t="s">
        <v>44</v>
      </c>
      <c r="AC739" s="10" t="s">
        <v>555</v>
      </c>
      <c r="AD739" s="20"/>
      <c r="AE739" s="20"/>
    </row>
    <row r="740" ht="75.0" customHeight="1">
      <c r="A740" s="6" t="s">
        <v>3289</v>
      </c>
      <c r="B740" s="6" t="s">
        <v>3290</v>
      </c>
      <c r="C740" s="20" t="s">
        <v>52</v>
      </c>
      <c r="D740" s="7" t="s">
        <v>33</v>
      </c>
      <c r="E740" s="6"/>
      <c r="F740" s="67" t="s">
        <v>3299</v>
      </c>
      <c r="G740" s="8" t="s">
        <v>3300</v>
      </c>
      <c r="H740" s="9"/>
      <c r="I740" s="9"/>
      <c r="J740" s="6" t="s">
        <v>55</v>
      </c>
      <c r="K740" s="9"/>
      <c r="L740" s="8" t="s">
        <v>3301</v>
      </c>
      <c r="M740" s="20" t="s">
        <v>39</v>
      </c>
      <c r="N740" s="8" t="s">
        <v>3293</v>
      </c>
      <c r="O740" s="8" t="s">
        <v>3293</v>
      </c>
      <c r="P740" s="22"/>
      <c r="Q740" s="20"/>
      <c r="R740" s="22"/>
      <c r="S740" s="22"/>
      <c r="T740" s="22"/>
      <c r="U740" s="22"/>
      <c r="V740" s="22"/>
      <c r="W740" s="22"/>
      <c r="X740" s="20"/>
      <c r="Y740" s="10" t="s">
        <v>3008</v>
      </c>
      <c r="Z740" s="16" t="s">
        <v>3302</v>
      </c>
      <c r="AA740" s="12" t="str">
        <f t="shared" si="1"/>
        <v>M2-G-6b-E-1</v>
      </c>
      <c r="AB740" s="10" t="s">
        <v>44</v>
      </c>
      <c r="AC740" s="10" t="s">
        <v>555</v>
      </c>
      <c r="AD740" s="20"/>
      <c r="AE740" s="20"/>
    </row>
    <row r="741" ht="75.0" customHeight="1">
      <c r="A741" s="6" t="s">
        <v>3289</v>
      </c>
      <c r="B741" s="6" t="s">
        <v>3290</v>
      </c>
      <c r="C741" s="20" t="s">
        <v>52</v>
      </c>
      <c r="D741" s="7" t="s">
        <v>33</v>
      </c>
      <c r="E741" s="6"/>
      <c r="F741" s="67" t="s">
        <v>3303</v>
      </c>
      <c r="G741" s="9" t="s">
        <v>3304</v>
      </c>
      <c r="H741" s="9"/>
      <c r="I741" s="9"/>
      <c r="J741" s="6" t="s">
        <v>55</v>
      </c>
      <c r="K741" s="9" t="s">
        <v>96</v>
      </c>
      <c r="L741" s="9" t="s">
        <v>3305</v>
      </c>
      <c r="M741" s="20" t="s">
        <v>39</v>
      </c>
      <c r="N741" s="8" t="s">
        <v>3297</v>
      </c>
      <c r="O741" s="8" t="s">
        <v>3297</v>
      </c>
      <c r="P741" s="22"/>
      <c r="Q741" s="20"/>
      <c r="R741" s="22"/>
      <c r="S741" s="22"/>
      <c r="T741" s="22"/>
      <c r="U741" s="22"/>
      <c r="V741" s="22"/>
      <c r="W741" s="22"/>
      <c r="X741" s="20"/>
      <c r="Y741" s="10" t="s">
        <v>3008</v>
      </c>
      <c r="Z741" s="16" t="s">
        <v>3306</v>
      </c>
      <c r="AA741" s="12" t="str">
        <f t="shared" si="1"/>
        <v>M2-G-6b-E-2</v>
      </c>
      <c r="AB741" s="10" t="s">
        <v>44</v>
      </c>
      <c r="AC741" s="10" t="s">
        <v>555</v>
      </c>
      <c r="AD741" s="20"/>
      <c r="AE741" s="20"/>
    </row>
    <row r="742" ht="75.0" customHeight="1">
      <c r="A742" s="6" t="s">
        <v>3289</v>
      </c>
      <c r="B742" s="6" t="s">
        <v>3290</v>
      </c>
      <c r="C742" s="20" t="s">
        <v>52</v>
      </c>
      <c r="D742" s="7" t="s">
        <v>33</v>
      </c>
      <c r="E742" s="6"/>
      <c r="F742" s="67" t="s">
        <v>3307</v>
      </c>
      <c r="G742" s="9" t="s">
        <v>3304</v>
      </c>
      <c r="H742" s="9"/>
      <c r="I742" s="9"/>
      <c r="J742" s="6" t="s">
        <v>55</v>
      </c>
      <c r="K742" s="9" t="s">
        <v>96</v>
      </c>
      <c r="L742" s="9" t="s">
        <v>3308</v>
      </c>
      <c r="M742" s="20" t="s">
        <v>39</v>
      </c>
      <c r="N742" s="8" t="s">
        <v>3297</v>
      </c>
      <c r="O742" s="8" t="s">
        <v>3297</v>
      </c>
      <c r="P742" s="22"/>
      <c r="Q742" s="20"/>
      <c r="R742" s="22"/>
      <c r="S742" s="22"/>
      <c r="T742" s="22"/>
      <c r="U742" s="22"/>
      <c r="V742" s="22"/>
      <c r="W742" s="22"/>
      <c r="X742" s="20"/>
      <c r="Y742" s="10" t="s">
        <v>3008</v>
      </c>
      <c r="Z742" s="16" t="s">
        <v>3309</v>
      </c>
      <c r="AA742" s="12" t="str">
        <f t="shared" si="1"/>
        <v>M2-G-6b-E-3</v>
      </c>
      <c r="AB742" s="10" t="s">
        <v>44</v>
      </c>
      <c r="AC742" s="10" t="s">
        <v>555</v>
      </c>
      <c r="AD742" s="20"/>
      <c r="AE742" s="20"/>
    </row>
    <row r="743" ht="75.0" customHeight="1">
      <c r="A743" s="6" t="s">
        <v>3289</v>
      </c>
      <c r="B743" s="6" t="s">
        <v>3290</v>
      </c>
      <c r="C743" s="20" t="s">
        <v>52</v>
      </c>
      <c r="D743" s="7" t="s">
        <v>33</v>
      </c>
      <c r="E743" s="6"/>
      <c r="F743" s="67" t="s">
        <v>3310</v>
      </c>
      <c r="G743" s="9" t="s">
        <v>3304</v>
      </c>
      <c r="H743" s="9"/>
      <c r="I743" s="9"/>
      <c r="J743" s="6" t="s">
        <v>55</v>
      </c>
      <c r="K743" s="9" t="s">
        <v>96</v>
      </c>
      <c r="L743" s="9" t="s">
        <v>3305</v>
      </c>
      <c r="M743" s="20" t="s">
        <v>39</v>
      </c>
      <c r="N743" s="8" t="s">
        <v>3297</v>
      </c>
      <c r="O743" s="8" t="s">
        <v>3297</v>
      </c>
      <c r="P743" s="22"/>
      <c r="Q743" s="20"/>
      <c r="R743" s="22"/>
      <c r="S743" s="22"/>
      <c r="T743" s="22"/>
      <c r="U743" s="22"/>
      <c r="V743" s="22"/>
      <c r="W743" s="22"/>
      <c r="X743" s="20"/>
      <c r="Y743" s="10" t="s">
        <v>3008</v>
      </c>
      <c r="Z743" s="16" t="s">
        <v>3311</v>
      </c>
      <c r="AA743" s="12" t="str">
        <f t="shared" si="1"/>
        <v>M2-G-6b-E-4</v>
      </c>
      <c r="AB743" s="10" t="s">
        <v>44</v>
      </c>
      <c r="AC743" s="10" t="s">
        <v>555</v>
      </c>
      <c r="AD743" s="20"/>
      <c r="AE743" s="20"/>
    </row>
    <row r="744" ht="75.0" customHeight="1">
      <c r="A744" s="6" t="s">
        <v>3312</v>
      </c>
      <c r="B744" s="6" t="s">
        <v>3313</v>
      </c>
      <c r="C744" s="20" t="s">
        <v>32</v>
      </c>
      <c r="D744" s="7" t="s">
        <v>33</v>
      </c>
      <c r="E744" s="6"/>
      <c r="F744" s="8" t="s">
        <v>3314</v>
      </c>
      <c r="G744" s="9"/>
      <c r="H744" s="9"/>
      <c r="I744" s="6" t="s">
        <v>95</v>
      </c>
      <c r="J744" s="10" t="s">
        <v>531</v>
      </c>
      <c r="K744" s="9"/>
      <c r="L744" s="8" t="s">
        <v>3315</v>
      </c>
      <c r="M744" s="33" t="s">
        <v>39</v>
      </c>
      <c r="N744" s="10" t="s">
        <v>3316</v>
      </c>
      <c r="O744" s="10" t="s">
        <v>3316</v>
      </c>
      <c r="P744" s="22"/>
      <c r="Q744" s="20"/>
      <c r="R744" s="22"/>
      <c r="S744" s="22"/>
      <c r="T744" s="22"/>
      <c r="U744" s="22"/>
      <c r="V744" s="22"/>
      <c r="W744" s="22"/>
      <c r="X744" s="20"/>
      <c r="Y744" s="10" t="s">
        <v>3008</v>
      </c>
      <c r="Z744" s="16" t="s">
        <v>3317</v>
      </c>
      <c r="AA744" s="12" t="str">
        <f t="shared" si="1"/>
        <v>M2-G-6c-I-1</v>
      </c>
      <c r="AB744" s="10" t="s">
        <v>44</v>
      </c>
      <c r="AC744" s="20"/>
      <c r="AD744" s="20"/>
      <c r="AE744" s="20"/>
    </row>
    <row r="745" ht="75.0" customHeight="1">
      <c r="A745" s="6" t="s">
        <v>3312</v>
      </c>
      <c r="B745" s="6" t="s">
        <v>3313</v>
      </c>
      <c r="C745" s="20" t="s">
        <v>32</v>
      </c>
      <c r="D745" s="7" t="s">
        <v>33</v>
      </c>
      <c r="E745" s="6"/>
      <c r="F745" s="8" t="s">
        <v>3318</v>
      </c>
      <c r="G745" s="9"/>
      <c r="H745" s="9"/>
      <c r="I745" s="6" t="s">
        <v>95</v>
      </c>
      <c r="J745" s="6" t="s">
        <v>36</v>
      </c>
      <c r="K745" s="9" t="s">
        <v>96</v>
      </c>
      <c r="L745" s="9" t="s">
        <v>96</v>
      </c>
      <c r="M745" s="33" t="s">
        <v>39</v>
      </c>
      <c r="N745" s="10" t="s">
        <v>3319</v>
      </c>
      <c r="O745" s="10" t="s">
        <v>3319</v>
      </c>
      <c r="P745" s="22"/>
      <c r="Q745" s="20"/>
      <c r="R745" s="22"/>
      <c r="S745" s="22"/>
      <c r="T745" s="22"/>
      <c r="U745" s="22"/>
      <c r="V745" s="22"/>
      <c r="W745" s="22"/>
      <c r="X745" s="20"/>
      <c r="Y745" s="10" t="s">
        <v>3008</v>
      </c>
      <c r="Z745" s="16" t="s">
        <v>3320</v>
      </c>
      <c r="AA745" s="12" t="str">
        <f t="shared" si="1"/>
        <v>M2-G-6c-I-2</v>
      </c>
      <c r="AB745" s="10" t="s">
        <v>44</v>
      </c>
      <c r="AC745" s="20"/>
      <c r="AD745" s="20"/>
      <c r="AE745" s="20"/>
    </row>
    <row r="746" ht="75.0" customHeight="1">
      <c r="A746" s="6" t="s">
        <v>3312</v>
      </c>
      <c r="B746" s="6" t="s">
        <v>3313</v>
      </c>
      <c r="C746" s="20" t="s">
        <v>52</v>
      </c>
      <c r="D746" s="7" t="s">
        <v>33</v>
      </c>
      <c r="E746" s="6"/>
      <c r="F746" s="8" t="s">
        <v>3321</v>
      </c>
      <c r="G746" s="8" t="s">
        <v>3322</v>
      </c>
      <c r="H746" s="9"/>
      <c r="I746" s="6" t="s">
        <v>95</v>
      </c>
      <c r="J746" s="6" t="s">
        <v>66</v>
      </c>
      <c r="K746" s="9"/>
      <c r="L746" s="8" t="s">
        <v>3323</v>
      </c>
      <c r="M746" s="33" t="s">
        <v>39</v>
      </c>
      <c r="N746" s="10" t="s">
        <v>3316</v>
      </c>
      <c r="O746" s="10" t="s">
        <v>3316</v>
      </c>
      <c r="P746" s="22"/>
      <c r="Q746" s="20"/>
      <c r="R746" s="22"/>
      <c r="S746" s="22"/>
      <c r="T746" s="22"/>
      <c r="U746" s="22"/>
      <c r="V746" s="22"/>
      <c r="W746" s="22"/>
      <c r="X746" s="20"/>
      <c r="Y746" s="10" t="s">
        <v>3008</v>
      </c>
      <c r="Z746" s="16" t="s">
        <v>3324</v>
      </c>
      <c r="AA746" s="12" t="str">
        <f t="shared" si="1"/>
        <v>M2-G-6c-E-1</v>
      </c>
      <c r="AB746" s="10" t="s">
        <v>44</v>
      </c>
      <c r="AC746" s="20"/>
      <c r="AD746" s="20"/>
      <c r="AE746" s="20"/>
    </row>
    <row r="747" ht="75.0" customHeight="1">
      <c r="A747" s="6" t="s">
        <v>3312</v>
      </c>
      <c r="B747" s="6" t="s">
        <v>3313</v>
      </c>
      <c r="C747" s="20" t="s">
        <v>52</v>
      </c>
      <c r="D747" s="7" t="s">
        <v>33</v>
      </c>
      <c r="E747" s="6"/>
      <c r="F747" s="9" t="s">
        <v>3325</v>
      </c>
      <c r="G747" s="8" t="s">
        <v>3326</v>
      </c>
      <c r="H747" s="9"/>
      <c r="I747" s="6" t="s">
        <v>95</v>
      </c>
      <c r="J747" s="6" t="s">
        <v>66</v>
      </c>
      <c r="K747" s="9" t="s">
        <v>96</v>
      </c>
      <c r="L747" s="9" t="s">
        <v>3327</v>
      </c>
      <c r="M747" s="33" t="s">
        <v>39</v>
      </c>
      <c r="N747" s="10" t="s">
        <v>3319</v>
      </c>
      <c r="O747" s="10" t="s">
        <v>3319</v>
      </c>
      <c r="P747" s="22"/>
      <c r="Q747" s="20"/>
      <c r="R747" s="22"/>
      <c r="S747" s="22"/>
      <c r="T747" s="22"/>
      <c r="U747" s="22"/>
      <c r="V747" s="22"/>
      <c r="W747" s="22"/>
      <c r="X747" s="20"/>
      <c r="Y747" s="10" t="s">
        <v>3008</v>
      </c>
      <c r="Z747" s="16" t="s">
        <v>3328</v>
      </c>
      <c r="AA747" s="12" t="str">
        <f t="shared" si="1"/>
        <v>M2-G-6c-E-2</v>
      </c>
      <c r="AB747" s="10" t="s">
        <v>44</v>
      </c>
      <c r="AC747" s="20"/>
      <c r="AD747" s="20"/>
      <c r="AE747" s="20"/>
    </row>
    <row r="748" ht="75.0" customHeight="1">
      <c r="A748" s="6" t="s">
        <v>3329</v>
      </c>
      <c r="B748" s="6" t="s">
        <v>3330</v>
      </c>
      <c r="C748" s="20" t="s">
        <v>32</v>
      </c>
      <c r="D748" s="7" t="s">
        <v>33</v>
      </c>
      <c r="E748" s="6"/>
      <c r="F748" s="8" t="s">
        <v>3331</v>
      </c>
      <c r="G748" s="9"/>
      <c r="H748" s="9"/>
      <c r="I748" s="6" t="s">
        <v>95</v>
      </c>
      <c r="J748" s="10" t="s">
        <v>3332</v>
      </c>
      <c r="K748" s="9"/>
      <c r="L748" s="8" t="s">
        <v>3333</v>
      </c>
      <c r="M748" s="10" t="s">
        <v>39</v>
      </c>
      <c r="N748" s="9" t="s">
        <v>3334</v>
      </c>
      <c r="O748" s="9" t="s">
        <v>3335</v>
      </c>
      <c r="P748" s="22"/>
      <c r="Q748" s="20"/>
      <c r="R748" s="22"/>
      <c r="S748" s="22"/>
      <c r="T748" s="22"/>
      <c r="U748" s="22"/>
      <c r="V748" s="22"/>
      <c r="W748" s="22"/>
      <c r="X748" s="20"/>
      <c r="Y748" s="10" t="s">
        <v>3008</v>
      </c>
      <c r="Z748" s="16" t="s">
        <v>3336</v>
      </c>
      <c r="AA748" s="12" t="str">
        <f t="shared" si="1"/>
        <v>M2-G-6d-I-1</v>
      </c>
      <c r="AB748" s="10" t="s">
        <v>44</v>
      </c>
      <c r="AC748" s="20"/>
      <c r="AD748" s="20"/>
      <c r="AE748" s="20"/>
    </row>
    <row r="749" ht="75.0" customHeight="1">
      <c r="A749" s="6" t="s">
        <v>3337</v>
      </c>
      <c r="B749" s="6" t="s">
        <v>3338</v>
      </c>
      <c r="C749" s="20" t="s">
        <v>32</v>
      </c>
      <c r="D749" s="7" t="s">
        <v>33</v>
      </c>
      <c r="E749" s="6"/>
      <c r="F749" s="9" t="s">
        <v>3339</v>
      </c>
      <c r="G749" s="9"/>
      <c r="H749" s="9"/>
      <c r="I749" s="6" t="s">
        <v>675</v>
      </c>
      <c r="J749" s="6" t="s">
        <v>36</v>
      </c>
      <c r="K749" s="9" t="s">
        <v>96</v>
      </c>
      <c r="L749" s="9" t="s">
        <v>96</v>
      </c>
      <c r="M749" s="33" t="s">
        <v>39</v>
      </c>
      <c r="N749" s="9" t="s">
        <v>3340</v>
      </c>
      <c r="O749" s="9" t="s">
        <v>3341</v>
      </c>
      <c r="P749" s="22"/>
      <c r="Q749" s="20"/>
      <c r="R749" s="22"/>
      <c r="S749" s="22"/>
      <c r="T749" s="22"/>
      <c r="U749" s="22"/>
      <c r="V749" s="22"/>
      <c r="W749" s="22"/>
      <c r="X749" s="20"/>
      <c r="Y749" s="10" t="s">
        <v>3008</v>
      </c>
      <c r="Z749" s="53" t="s">
        <v>3342</v>
      </c>
      <c r="AA749" s="12" t="str">
        <f t="shared" si="1"/>
        <v>M2-G-7a-I-1</v>
      </c>
      <c r="AB749" s="10" t="s">
        <v>44</v>
      </c>
      <c r="AC749" s="10" t="s">
        <v>555</v>
      </c>
      <c r="AD749" s="10" t="s">
        <v>45</v>
      </c>
      <c r="AE749" s="10" t="s">
        <v>46</v>
      </c>
    </row>
    <row r="750" ht="75.0" customHeight="1">
      <c r="A750" s="6" t="s">
        <v>3337</v>
      </c>
      <c r="B750" s="6" t="s">
        <v>3338</v>
      </c>
      <c r="C750" s="20" t="s">
        <v>32</v>
      </c>
      <c r="D750" s="7" t="s">
        <v>33</v>
      </c>
      <c r="E750" s="6"/>
      <c r="F750" s="8" t="s">
        <v>3343</v>
      </c>
      <c r="G750" s="8" t="s">
        <v>3344</v>
      </c>
      <c r="H750" s="9"/>
      <c r="I750" s="10" t="s">
        <v>95</v>
      </c>
      <c r="J750" s="6" t="s">
        <v>66</v>
      </c>
      <c r="K750" s="9"/>
      <c r="L750" s="8" t="s">
        <v>3345</v>
      </c>
      <c r="M750" s="33" t="s">
        <v>39</v>
      </c>
      <c r="N750" s="9" t="s">
        <v>3340</v>
      </c>
      <c r="O750" s="30" t="s">
        <v>3346</v>
      </c>
      <c r="P750" s="22"/>
      <c r="Q750" s="20"/>
      <c r="R750" s="22"/>
      <c r="S750" s="22"/>
      <c r="T750" s="22"/>
      <c r="U750" s="22"/>
      <c r="V750" s="22"/>
      <c r="W750" s="22"/>
      <c r="X750" s="20"/>
      <c r="Y750" s="10" t="s">
        <v>3008</v>
      </c>
      <c r="Z750" s="54" t="s">
        <v>3347</v>
      </c>
      <c r="AA750" s="12" t="str">
        <f t="shared" si="1"/>
        <v>M2-G-7a-I-2</v>
      </c>
      <c r="AB750" s="10" t="s">
        <v>44</v>
      </c>
      <c r="AC750" s="10" t="s">
        <v>555</v>
      </c>
      <c r="AD750" s="10" t="s">
        <v>45</v>
      </c>
      <c r="AE750" s="10" t="s">
        <v>46</v>
      </c>
    </row>
    <row r="751" ht="75.0" customHeight="1">
      <c r="A751" s="6" t="s">
        <v>3337</v>
      </c>
      <c r="B751" s="6" t="s">
        <v>3338</v>
      </c>
      <c r="C751" s="20" t="s">
        <v>52</v>
      </c>
      <c r="D751" s="7" t="s">
        <v>33</v>
      </c>
      <c r="E751" s="6"/>
      <c r="F751" s="8" t="s">
        <v>3348</v>
      </c>
      <c r="G751" s="9" t="s">
        <v>3349</v>
      </c>
      <c r="H751" s="9"/>
      <c r="I751" s="10" t="s">
        <v>95</v>
      </c>
      <c r="J751" s="6" t="s">
        <v>73</v>
      </c>
      <c r="K751" s="9"/>
      <c r="L751" s="8" t="s">
        <v>3350</v>
      </c>
      <c r="M751" s="33" t="s">
        <v>39</v>
      </c>
      <c r="N751" s="9" t="s">
        <v>3340</v>
      </c>
      <c r="O751" s="9" t="s">
        <v>3351</v>
      </c>
      <c r="P751" s="22"/>
      <c r="Q751" s="20"/>
      <c r="R751" s="22"/>
      <c r="S751" s="22"/>
      <c r="T751" s="22"/>
      <c r="U751" s="22"/>
      <c r="V751" s="22"/>
      <c r="W751" s="22"/>
      <c r="X751" s="20"/>
      <c r="Y751" s="10" t="s">
        <v>3008</v>
      </c>
      <c r="Z751" s="16" t="s">
        <v>3352</v>
      </c>
      <c r="AA751" s="12" t="str">
        <f t="shared" si="1"/>
        <v>M2-G-7a-E-1</v>
      </c>
      <c r="AB751" s="10" t="s">
        <v>44</v>
      </c>
      <c r="AC751" s="10" t="s">
        <v>555</v>
      </c>
      <c r="AD751" s="10" t="s">
        <v>45</v>
      </c>
      <c r="AE751" s="10" t="s">
        <v>46</v>
      </c>
    </row>
    <row r="752" ht="75.0" customHeight="1">
      <c r="A752" s="6" t="s">
        <v>3337</v>
      </c>
      <c r="B752" s="6" t="s">
        <v>3338</v>
      </c>
      <c r="C752" s="20" t="s">
        <v>52</v>
      </c>
      <c r="D752" s="7" t="s">
        <v>33</v>
      </c>
      <c r="E752" s="6"/>
      <c r="F752" s="8" t="s">
        <v>3353</v>
      </c>
      <c r="G752" s="9" t="s">
        <v>3354</v>
      </c>
      <c r="H752" s="9"/>
      <c r="I752" s="10" t="s">
        <v>95</v>
      </c>
      <c r="J752" s="6" t="s">
        <v>73</v>
      </c>
      <c r="K752" s="9" t="s">
        <v>96</v>
      </c>
      <c r="L752" s="9" t="s">
        <v>3355</v>
      </c>
      <c r="M752" s="33" t="s">
        <v>39</v>
      </c>
      <c r="N752" s="9" t="s">
        <v>3340</v>
      </c>
      <c r="O752" s="9" t="s">
        <v>3356</v>
      </c>
      <c r="P752" s="22"/>
      <c r="Q752" s="20"/>
      <c r="R752" s="22"/>
      <c r="S752" s="22"/>
      <c r="T752" s="22"/>
      <c r="U752" s="22"/>
      <c r="V752" s="22"/>
      <c r="W752" s="22"/>
      <c r="X752" s="20"/>
      <c r="Y752" s="10" t="s">
        <v>3008</v>
      </c>
      <c r="Z752" s="16" t="s">
        <v>3357</v>
      </c>
      <c r="AA752" s="12" t="str">
        <f t="shared" si="1"/>
        <v>M2-G-7a-E-2</v>
      </c>
      <c r="AB752" s="10" t="s">
        <v>44</v>
      </c>
      <c r="AC752" s="10" t="s">
        <v>555</v>
      </c>
      <c r="AD752" s="10" t="s">
        <v>45</v>
      </c>
      <c r="AE752" s="10" t="s">
        <v>46</v>
      </c>
    </row>
    <row r="753" ht="75.0" customHeight="1">
      <c r="A753" s="6" t="s">
        <v>3337</v>
      </c>
      <c r="B753" s="6" t="s">
        <v>3338</v>
      </c>
      <c r="C753" s="20" t="s">
        <v>115</v>
      </c>
      <c r="D753" s="7" t="s">
        <v>33</v>
      </c>
      <c r="E753" s="6"/>
      <c r="F753" s="8" t="s">
        <v>3358</v>
      </c>
      <c r="G753" s="9" t="s">
        <v>3359</v>
      </c>
      <c r="H753" s="9"/>
      <c r="I753" s="10" t="s">
        <v>95</v>
      </c>
      <c r="J753" s="6" t="s">
        <v>73</v>
      </c>
      <c r="K753" s="9" t="s">
        <v>96</v>
      </c>
      <c r="L753" s="9" t="s">
        <v>3360</v>
      </c>
      <c r="M753" s="33" t="s">
        <v>39</v>
      </c>
      <c r="N753" s="9" t="s">
        <v>3340</v>
      </c>
      <c r="O753" s="9" t="s">
        <v>3361</v>
      </c>
      <c r="P753" s="22"/>
      <c r="Q753" s="20"/>
      <c r="R753" s="22"/>
      <c r="S753" s="22"/>
      <c r="T753" s="22"/>
      <c r="U753" s="22"/>
      <c r="V753" s="22"/>
      <c r="W753" s="19"/>
      <c r="X753" s="20"/>
      <c r="Y753" s="10" t="s">
        <v>3008</v>
      </c>
      <c r="Z753" s="16" t="s">
        <v>3362</v>
      </c>
      <c r="AA753" s="12" t="str">
        <f t="shared" si="1"/>
        <v>M2-G-7a-A-1</v>
      </c>
      <c r="AB753" s="10" t="s">
        <v>44</v>
      </c>
      <c r="AC753" s="10" t="s">
        <v>555</v>
      </c>
      <c r="AD753" s="10" t="s">
        <v>45</v>
      </c>
      <c r="AE753" s="10" t="s">
        <v>46</v>
      </c>
    </row>
    <row r="754" ht="75.0" customHeight="1">
      <c r="A754" s="6" t="s">
        <v>3337</v>
      </c>
      <c r="B754" s="6" t="s">
        <v>3338</v>
      </c>
      <c r="C754" s="20" t="s">
        <v>115</v>
      </c>
      <c r="D754" s="7" t="s">
        <v>33</v>
      </c>
      <c r="E754" s="6"/>
      <c r="F754" s="8" t="s">
        <v>3363</v>
      </c>
      <c r="G754" s="9" t="s">
        <v>3359</v>
      </c>
      <c r="H754" s="9"/>
      <c r="I754" s="10" t="s">
        <v>95</v>
      </c>
      <c r="J754" s="6" t="s">
        <v>73</v>
      </c>
      <c r="K754" s="9" t="s">
        <v>96</v>
      </c>
      <c r="L754" s="9" t="s">
        <v>3364</v>
      </c>
      <c r="M754" s="33" t="s">
        <v>39</v>
      </c>
      <c r="N754" s="9" t="s">
        <v>3340</v>
      </c>
      <c r="O754" s="9" t="s">
        <v>3365</v>
      </c>
      <c r="P754" s="22"/>
      <c r="Q754" s="20"/>
      <c r="R754" s="22"/>
      <c r="S754" s="22"/>
      <c r="T754" s="22"/>
      <c r="U754" s="22"/>
      <c r="V754" s="22"/>
      <c r="W754" s="19"/>
      <c r="X754" s="20"/>
      <c r="Y754" s="10" t="s">
        <v>3008</v>
      </c>
      <c r="Z754" s="16" t="s">
        <v>3366</v>
      </c>
      <c r="AA754" s="12" t="str">
        <f t="shared" si="1"/>
        <v>M2-G-7a-A-2</v>
      </c>
      <c r="AB754" s="10" t="s">
        <v>44</v>
      </c>
      <c r="AC754" s="10" t="s">
        <v>555</v>
      </c>
      <c r="AD754" s="10" t="s">
        <v>45</v>
      </c>
      <c r="AE754" s="10" t="s">
        <v>46</v>
      </c>
    </row>
    <row r="755" ht="75.0" customHeight="1">
      <c r="A755" s="6" t="s">
        <v>3337</v>
      </c>
      <c r="B755" s="6" t="s">
        <v>3338</v>
      </c>
      <c r="C755" s="20" t="s">
        <v>115</v>
      </c>
      <c r="D755" s="7" t="s">
        <v>33</v>
      </c>
      <c r="E755" s="6"/>
      <c r="F755" s="8" t="s">
        <v>3367</v>
      </c>
      <c r="G755" s="9" t="s">
        <v>3359</v>
      </c>
      <c r="H755" s="9"/>
      <c r="I755" s="10" t="s">
        <v>95</v>
      </c>
      <c r="J755" s="6" t="s">
        <v>73</v>
      </c>
      <c r="K755" s="9" t="s">
        <v>96</v>
      </c>
      <c r="L755" s="9" t="s">
        <v>3368</v>
      </c>
      <c r="M755" s="33" t="s">
        <v>39</v>
      </c>
      <c r="N755" s="9" t="s">
        <v>3340</v>
      </c>
      <c r="O755" s="9" t="s">
        <v>3369</v>
      </c>
      <c r="P755" s="22"/>
      <c r="Q755" s="20"/>
      <c r="R755" s="22"/>
      <c r="S755" s="22"/>
      <c r="T755" s="22"/>
      <c r="U755" s="22"/>
      <c r="V755" s="22"/>
      <c r="W755" s="22"/>
      <c r="X755" s="10"/>
      <c r="Y755" s="10" t="s">
        <v>3008</v>
      </c>
      <c r="Z755" s="16" t="s">
        <v>3370</v>
      </c>
      <c r="AA755" s="12" t="str">
        <f t="shared" si="1"/>
        <v>M2-G-7a-A-3</v>
      </c>
      <c r="AB755" s="10" t="s">
        <v>44</v>
      </c>
      <c r="AC755" s="10" t="s">
        <v>555</v>
      </c>
      <c r="AD755" s="10" t="s">
        <v>45</v>
      </c>
      <c r="AE755" s="10" t="s">
        <v>46</v>
      </c>
    </row>
    <row r="756" ht="75.0" customHeight="1">
      <c r="A756" s="6" t="s">
        <v>3371</v>
      </c>
      <c r="B756" s="6" t="s">
        <v>3372</v>
      </c>
      <c r="C756" s="20" t="s">
        <v>32</v>
      </c>
      <c r="D756" s="7" t="s">
        <v>33</v>
      </c>
      <c r="E756" s="6"/>
      <c r="F756" s="8" t="s">
        <v>3373</v>
      </c>
      <c r="G756" s="9"/>
      <c r="H756" s="9"/>
      <c r="I756" s="6" t="s">
        <v>95</v>
      </c>
      <c r="J756" s="6" t="s">
        <v>36</v>
      </c>
      <c r="K756" s="9"/>
      <c r="L756" s="8" t="s">
        <v>3374</v>
      </c>
      <c r="M756" s="33" t="s">
        <v>39</v>
      </c>
      <c r="N756" s="10" t="s">
        <v>3375</v>
      </c>
      <c r="O756" s="10" t="s">
        <v>3375</v>
      </c>
      <c r="P756" s="22"/>
      <c r="Q756" s="20"/>
      <c r="R756" s="22"/>
      <c r="S756" s="22"/>
      <c r="T756" s="22"/>
      <c r="U756" s="22"/>
      <c r="V756" s="22"/>
      <c r="W756" s="22"/>
      <c r="X756" s="20"/>
      <c r="Y756" s="10" t="s">
        <v>3008</v>
      </c>
      <c r="Z756" s="16" t="s">
        <v>3376</v>
      </c>
      <c r="AA756" s="12" t="str">
        <f t="shared" si="1"/>
        <v>M2-G-15a-I-1</v>
      </c>
      <c r="AB756" s="10" t="s">
        <v>44</v>
      </c>
      <c r="AC756" s="10" t="s">
        <v>555</v>
      </c>
      <c r="AD756" s="20"/>
      <c r="AE756" s="10" t="s">
        <v>46</v>
      </c>
    </row>
    <row r="757" ht="75.0" customHeight="1">
      <c r="A757" s="6" t="s">
        <v>3371</v>
      </c>
      <c r="B757" s="6" t="s">
        <v>3372</v>
      </c>
      <c r="C757" s="20" t="s">
        <v>32</v>
      </c>
      <c r="D757" s="7" t="s">
        <v>33</v>
      </c>
      <c r="E757" s="6"/>
      <c r="F757" s="8" t="s">
        <v>3377</v>
      </c>
      <c r="G757" s="9"/>
      <c r="H757" s="9"/>
      <c r="I757" s="6" t="s">
        <v>95</v>
      </c>
      <c r="J757" s="6" t="s">
        <v>36</v>
      </c>
      <c r="K757" s="9"/>
      <c r="L757" s="9"/>
      <c r="M757" s="33" t="s">
        <v>39</v>
      </c>
      <c r="N757" s="10" t="s">
        <v>3378</v>
      </c>
      <c r="O757" s="10" t="s">
        <v>3378</v>
      </c>
      <c r="P757" s="22"/>
      <c r="Q757" s="20"/>
      <c r="R757" s="22"/>
      <c r="S757" s="22"/>
      <c r="T757" s="22"/>
      <c r="U757" s="22"/>
      <c r="V757" s="22"/>
      <c r="W757" s="22"/>
      <c r="X757" s="20"/>
      <c r="Y757" s="10" t="s">
        <v>3008</v>
      </c>
      <c r="Z757" s="16" t="s">
        <v>3379</v>
      </c>
      <c r="AA757" s="12" t="str">
        <f t="shared" si="1"/>
        <v>M2-G-15a-I-2</v>
      </c>
      <c r="AB757" s="10" t="s">
        <v>44</v>
      </c>
      <c r="AC757" s="10" t="s">
        <v>555</v>
      </c>
      <c r="AD757" s="20"/>
      <c r="AE757" s="10" t="s">
        <v>46</v>
      </c>
    </row>
    <row r="758" ht="75.0" customHeight="1">
      <c r="A758" s="6" t="s">
        <v>3371</v>
      </c>
      <c r="B758" s="6" t="s">
        <v>3372</v>
      </c>
      <c r="C758" s="20" t="s">
        <v>32</v>
      </c>
      <c r="D758" s="7" t="s">
        <v>33</v>
      </c>
      <c r="E758" s="6"/>
      <c r="F758" s="8" t="s">
        <v>3380</v>
      </c>
      <c r="G758" s="9"/>
      <c r="H758" s="9"/>
      <c r="I758" s="6" t="s">
        <v>95</v>
      </c>
      <c r="J758" s="6" t="s">
        <v>36</v>
      </c>
      <c r="K758" s="9"/>
      <c r="L758" s="9"/>
      <c r="M758" s="33" t="s">
        <v>39</v>
      </c>
      <c r="N758" s="10" t="s">
        <v>3378</v>
      </c>
      <c r="O758" s="10" t="s">
        <v>3378</v>
      </c>
      <c r="P758" s="22"/>
      <c r="Q758" s="20"/>
      <c r="R758" s="22"/>
      <c r="S758" s="22"/>
      <c r="T758" s="22"/>
      <c r="U758" s="22"/>
      <c r="V758" s="22"/>
      <c r="W758" s="22"/>
      <c r="X758" s="20"/>
      <c r="Y758" s="10" t="s">
        <v>3008</v>
      </c>
      <c r="Z758" s="16" t="s">
        <v>3381</v>
      </c>
      <c r="AA758" s="12" t="str">
        <f t="shared" si="1"/>
        <v>M2-G-15a-I-3</v>
      </c>
      <c r="AB758" s="10" t="s">
        <v>44</v>
      </c>
      <c r="AC758" s="10" t="s">
        <v>555</v>
      </c>
      <c r="AD758" s="20"/>
      <c r="AE758" s="10" t="s">
        <v>46</v>
      </c>
    </row>
    <row r="759" ht="75.0" customHeight="1">
      <c r="A759" s="6" t="s">
        <v>3371</v>
      </c>
      <c r="B759" s="6" t="s">
        <v>3372</v>
      </c>
      <c r="C759" s="20" t="s">
        <v>52</v>
      </c>
      <c r="D759" s="7" t="s">
        <v>33</v>
      </c>
      <c r="E759" s="6"/>
      <c r="F759" s="8" t="s">
        <v>3382</v>
      </c>
      <c r="G759" s="8" t="s">
        <v>3383</v>
      </c>
      <c r="H759" s="9"/>
      <c r="I759" s="6" t="s">
        <v>95</v>
      </c>
      <c r="J759" s="6" t="s">
        <v>66</v>
      </c>
      <c r="K759" s="9"/>
      <c r="L759" s="8" t="s">
        <v>3384</v>
      </c>
      <c r="M759" s="33" t="s">
        <v>39</v>
      </c>
      <c r="N759" s="10" t="s">
        <v>3375</v>
      </c>
      <c r="O759" s="10" t="s">
        <v>3375</v>
      </c>
      <c r="P759" s="22"/>
      <c r="Q759" s="20"/>
      <c r="R759" s="22"/>
      <c r="S759" s="22"/>
      <c r="T759" s="22"/>
      <c r="U759" s="22"/>
      <c r="V759" s="22"/>
      <c r="W759" s="22"/>
      <c r="X759" s="20"/>
      <c r="Y759" s="10" t="s">
        <v>3008</v>
      </c>
      <c r="Z759" s="16" t="s">
        <v>3385</v>
      </c>
      <c r="AA759" s="12" t="str">
        <f t="shared" si="1"/>
        <v>M2-G-15a-E-1</v>
      </c>
      <c r="AB759" s="10" t="s">
        <v>44</v>
      </c>
      <c r="AC759" s="10" t="s">
        <v>555</v>
      </c>
      <c r="AD759" s="20"/>
      <c r="AE759" s="10" t="s">
        <v>46</v>
      </c>
    </row>
    <row r="760" ht="75.0" customHeight="1">
      <c r="A760" s="6" t="s">
        <v>3371</v>
      </c>
      <c r="B760" s="6" t="s">
        <v>3372</v>
      </c>
      <c r="C760" s="20" t="s">
        <v>52</v>
      </c>
      <c r="D760" s="7" t="s">
        <v>33</v>
      </c>
      <c r="E760" s="6"/>
      <c r="F760" s="8" t="s">
        <v>3386</v>
      </c>
      <c r="G760" s="9" t="s">
        <v>3387</v>
      </c>
      <c r="H760" s="9"/>
      <c r="I760" s="6" t="s">
        <v>95</v>
      </c>
      <c r="J760" s="10" t="s">
        <v>73</v>
      </c>
      <c r="K760" s="9" t="s">
        <v>3388</v>
      </c>
      <c r="L760" s="9" t="s">
        <v>2244</v>
      </c>
      <c r="M760" s="33" t="s">
        <v>39</v>
      </c>
      <c r="N760" s="10" t="s">
        <v>3378</v>
      </c>
      <c r="O760" s="10" t="s">
        <v>3378</v>
      </c>
      <c r="P760" s="22"/>
      <c r="Q760" s="20"/>
      <c r="R760" s="22"/>
      <c r="S760" s="22"/>
      <c r="T760" s="22"/>
      <c r="U760" s="22"/>
      <c r="V760" s="22"/>
      <c r="W760" s="22"/>
      <c r="X760" s="20"/>
      <c r="Y760" s="10" t="s">
        <v>3008</v>
      </c>
      <c r="Z760" s="16" t="s">
        <v>3389</v>
      </c>
      <c r="AA760" s="12" t="str">
        <f t="shared" si="1"/>
        <v>M2-G-15a-E-2</v>
      </c>
      <c r="AB760" s="10" t="s">
        <v>44</v>
      </c>
      <c r="AC760" s="10" t="s">
        <v>555</v>
      </c>
      <c r="AD760" s="20"/>
      <c r="AE760" s="10" t="s">
        <v>46</v>
      </c>
    </row>
    <row r="761" ht="75.0" customHeight="1">
      <c r="A761" s="6" t="s">
        <v>3371</v>
      </c>
      <c r="B761" s="6" t="s">
        <v>3372</v>
      </c>
      <c r="C761" s="20" t="s">
        <v>52</v>
      </c>
      <c r="D761" s="7" t="s">
        <v>33</v>
      </c>
      <c r="E761" s="6"/>
      <c r="F761" s="8" t="s">
        <v>3390</v>
      </c>
      <c r="G761" s="9" t="s">
        <v>3387</v>
      </c>
      <c r="H761" s="9"/>
      <c r="I761" s="6" t="s">
        <v>95</v>
      </c>
      <c r="J761" s="10" t="s">
        <v>73</v>
      </c>
      <c r="K761" s="9" t="s">
        <v>3391</v>
      </c>
      <c r="L761" s="9"/>
      <c r="M761" s="33" t="s">
        <v>39</v>
      </c>
      <c r="N761" s="10" t="s">
        <v>3378</v>
      </c>
      <c r="O761" s="10" t="s">
        <v>3378</v>
      </c>
      <c r="P761" s="22"/>
      <c r="Q761" s="20"/>
      <c r="R761" s="22"/>
      <c r="S761" s="22"/>
      <c r="T761" s="22"/>
      <c r="U761" s="22"/>
      <c r="V761" s="22"/>
      <c r="W761" s="22"/>
      <c r="X761" s="20"/>
      <c r="Y761" s="10" t="s">
        <v>3008</v>
      </c>
      <c r="Z761" s="16" t="s">
        <v>3392</v>
      </c>
      <c r="AA761" s="12" t="str">
        <f t="shared" si="1"/>
        <v>M2-G-15a-E-3</v>
      </c>
      <c r="AB761" s="10" t="s">
        <v>44</v>
      </c>
      <c r="AC761" s="10" t="s">
        <v>555</v>
      </c>
      <c r="AD761" s="20"/>
      <c r="AE761" s="10" t="s">
        <v>46</v>
      </c>
    </row>
    <row r="762" ht="75.0" customHeight="1">
      <c r="A762" s="6" t="s">
        <v>3371</v>
      </c>
      <c r="B762" s="6" t="s">
        <v>3372</v>
      </c>
      <c r="C762" s="20" t="s">
        <v>52</v>
      </c>
      <c r="D762" s="7" t="s">
        <v>33</v>
      </c>
      <c r="E762" s="6"/>
      <c r="F762" s="8" t="s">
        <v>3393</v>
      </c>
      <c r="G762" s="9" t="s">
        <v>3387</v>
      </c>
      <c r="H762" s="9"/>
      <c r="I762" s="6" t="s">
        <v>95</v>
      </c>
      <c r="J762" s="10" t="s">
        <v>73</v>
      </c>
      <c r="K762" s="9" t="s">
        <v>3394</v>
      </c>
      <c r="L762" s="9"/>
      <c r="M762" s="33" t="s">
        <v>39</v>
      </c>
      <c r="N762" s="10" t="s">
        <v>3378</v>
      </c>
      <c r="O762" s="10" t="s">
        <v>3378</v>
      </c>
      <c r="P762" s="22"/>
      <c r="Q762" s="20"/>
      <c r="R762" s="22"/>
      <c r="S762" s="22"/>
      <c r="T762" s="22"/>
      <c r="U762" s="22"/>
      <c r="V762" s="22"/>
      <c r="W762" s="22"/>
      <c r="X762" s="20"/>
      <c r="Y762" s="10" t="s">
        <v>3008</v>
      </c>
      <c r="Z762" s="16" t="s">
        <v>3395</v>
      </c>
      <c r="AA762" s="12" t="str">
        <f t="shared" si="1"/>
        <v>M2-G-15a-E-4</v>
      </c>
      <c r="AB762" s="10" t="s">
        <v>44</v>
      </c>
      <c r="AC762" s="10" t="s">
        <v>555</v>
      </c>
      <c r="AD762" s="20"/>
      <c r="AE762" s="10" t="s">
        <v>46</v>
      </c>
    </row>
    <row r="763" ht="75.0" customHeight="1">
      <c r="A763" s="10" t="s">
        <v>3396</v>
      </c>
      <c r="B763" s="6" t="s">
        <v>3397</v>
      </c>
      <c r="C763" s="20" t="s">
        <v>32</v>
      </c>
      <c r="D763" s="7" t="s">
        <v>33</v>
      </c>
      <c r="E763" s="6"/>
      <c r="F763" s="8" t="s">
        <v>3398</v>
      </c>
      <c r="G763" s="23"/>
      <c r="H763" s="19"/>
      <c r="I763" s="10" t="s">
        <v>95</v>
      </c>
      <c r="J763" s="10" t="s">
        <v>531</v>
      </c>
      <c r="K763" s="8" t="s">
        <v>83</v>
      </c>
      <c r="L763" s="8" t="s">
        <v>83</v>
      </c>
      <c r="M763" s="10" t="s">
        <v>39</v>
      </c>
      <c r="N763" s="39" t="s">
        <v>3399</v>
      </c>
      <c r="O763" s="39" t="s">
        <v>3399</v>
      </c>
      <c r="P763" s="22"/>
      <c r="Q763" s="20"/>
      <c r="R763" s="22"/>
      <c r="S763" s="22"/>
      <c r="T763" s="22"/>
      <c r="U763" s="22"/>
      <c r="V763" s="22"/>
      <c r="W763" s="22"/>
      <c r="X763" s="20"/>
      <c r="Y763" s="10" t="s">
        <v>3008</v>
      </c>
      <c r="Z763" s="16" t="s">
        <v>3400</v>
      </c>
      <c r="AA763" s="12" t="str">
        <f t="shared" si="1"/>
        <v>M2-G-7c-I-1</v>
      </c>
      <c r="AB763" s="10" t="s">
        <v>44</v>
      </c>
      <c r="AC763" s="20"/>
      <c r="AD763" s="10" t="s">
        <v>45</v>
      </c>
      <c r="AE763" s="10" t="s">
        <v>46</v>
      </c>
    </row>
    <row r="764" ht="75.0" customHeight="1">
      <c r="A764" s="10" t="s">
        <v>3396</v>
      </c>
      <c r="B764" s="6" t="s">
        <v>3397</v>
      </c>
      <c r="C764" s="20" t="s">
        <v>32</v>
      </c>
      <c r="D764" s="7" t="s">
        <v>33</v>
      </c>
      <c r="E764" s="6"/>
      <c r="F764" s="8" t="s">
        <v>3401</v>
      </c>
      <c r="G764" s="23"/>
      <c r="H764" s="19"/>
      <c r="I764" s="10" t="s">
        <v>95</v>
      </c>
      <c r="J764" s="10" t="s">
        <v>531</v>
      </c>
      <c r="K764" s="8" t="s">
        <v>83</v>
      </c>
      <c r="L764" s="8" t="s">
        <v>83</v>
      </c>
      <c r="M764" s="10" t="s">
        <v>39</v>
      </c>
      <c r="N764" s="39" t="s">
        <v>3399</v>
      </c>
      <c r="O764" s="39" t="s">
        <v>3399</v>
      </c>
      <c r="P764" s="22"/>
      <c r="Q764" s="20"/>
      <c r="R764" s="22"/>
      <c r="S764" s="22"/>
      <c r="T764" s="22"/>
      <c r="U764" s="22"/>
      <c r="V764" s="22"/>
      <c r="W764" s="22"/>
      <c r="X764" s="20"/>
      <c r="Y764" s="10" t="s">
        <v>3008</v>
      </c>
      <c r="Z764" s="16" t="s">
        <v>3402</v>
      </c>
      <c r="AA764" s="12" t="str">
        <f t="shared" si="1"/>
        <v>M2-G-7c-I-2</v>
      </c>
      <c r="AB764" s="10" t="s">
        <v>44</v>
      </c>
      <c r="AC764" s="20"/>
      <c r="AD764" s="10" t="s">
        <v>45</v>
      </c>
      <c r="AE764" s="10" t="s">
        <v>46</v>
      </c>
    </row>
    <row r="765" ht="75.0" customHeight="1">
      <c r="A765" s="10" t="s">
        <v>3396</v>
      </c>
      <c r="B765" s="6" t="s">
        <v>3397</v>
      </c>
      <c r="C765" s="20" t="s">
        <v>32</v>
      </c>
      <c r="D765" s="7" t="s">
        <v>33</v>
      </c>
      <c r="E765" s="6"/>
      <c r="F765" s="8" t="s">
        <v>3403</v>
      </c>
      <c r="G765" s="23"/>
      <c r="H765" s="19"/>
      <c r="I765" s="10" t="s">
        <v>95</v>
      </c>
      <c r="J765" s="10" t="s">
        <v>531</v>
      </c>
      <c r="K765" s="8" t="s">
        <v>83</v>
      </c>
      <c r="L765" s="8" t="s">
        <v>83</v>
      </c>
      <c r="M765" s="10" t="s">
        <v>39</v>
      </c>
      <c r="N765" s="39" t="s">
        <v>3399</v>
      </c>
      <c r="O765" s="39" t="s">
        <v>3399</v>
      </c>
      <c r="P765" s="22"/>
      <c r="Q765" s="20"/>
      <c r="R765" s="22"/>
      <c r="S765" s="22"/>
      <c r="T765" s="22"/>
      <c r="U765" s="22"/>
      <c r="V765" s="22"/>
      <c r="W765" s="22"/>
      <c r="X765" s="20"/>
      <c r="Y765" s="10" t="s">
        <v>3008</v>
      </c>
      <c r="Z765" s="16" t="s">
        <v>3404</v>
      </c>
      <c r="AA765" s="12" t="str">
        <f t="shared" si="1"/>
        <v>M2-G-7c-I-3</v>
      </c>
      <c r="AB765" s="10" t="s">
        <v>44</v>
      </c>
      <c r="AC765" s="20"/>
      <c r="AD765" s="10" t="s">
        <v>45</v>
      </c>
      <c r="AE765" s="10" t="s">
        <v>46</v>
      </c>
    </row>
    <row r="766" ht="75.0" customHeight="1">
      <c r="A766" s="10" t="s">
        <v>3396</v>
      </c>
      <c r="B766" s="6" t="s">
        <v>3397</v>
      </c>
      <c r="C766" s="20" t="s">
        <v>32</v>
      </c>
      <c r="D766" s="7" t="s">
        <v>33</v>
      </c>
      <c r="E766" s="6"/>
      <c r="F766" s="8" t="s">
        <v>3405</v>
      </c>
      <c r="G766" s="23"/>
      <c r="H766" s="19"/>
      <c r="I766" s="10" t="s">
        <v>95</v>
      </c>
      <c r="J766" s="10" t="s">
        <v>531</v>
      </c>
      <c r="K766" s="8" t="s">
        <v>83</v>
      </c>
      <c r="L766" s="8" t="s">
        <v>83</v>
      </c>
      <c r="M766" s="10" t="s">
        <v>39</v>
      </c>
      <c r="N766" s="39" t="s">
        <v>3399</v>
      </c>
      <c r="O766" s="39" t="s">
        <v>3399</v>
      </c>
      <c r="P766" s="22"/>
      <c r="Q766" s="20"/>
      <c r="R766" s="22"/>
      <c r="S766" s="22"/>
      <c r="T766" s="22"/>
      <c r="U766" s="22"/>
      <c r="V766" s="22"/>
      <c r="W766" s="22"/>
      <c r="X766" s="20"/>
      <c r="Y766" s="10" t="s">
        <v>3008</v>
      </c>
      <c r="Z766" s="16" t="s">
        <v>3406</v>
      </c>
      <c r="AA766" s="12" t="str">
        <f t="shared" si="1"/>
        <v>M2-G-7c-I-4</v>
      </c>
      <c r="AB766" s="10" t="s">
        <v>44</v>
      </c>
      <c r="AC766" s="20"/>
      <c r="AD766" s="10" t="s">
        <v>45</v>
      </c>
      <c r="AE766" s="10" t="s">
        <v>46</v>
      </c>
    </row>
    <row r="767" ht="75.0" customHeight="1">
      <c r="A767" s="10" t="s">
        <v>3396</v>
      </c>
      <c r="B767" s="6" t="s">
        <v>3397</v>
      </c>
      <c r="C767" s="20" t="s">
        <v>52</v>
      </c>
      <c r="D767" s="7" t="s">
        <v>33</v>
      </c>
      <c r="E767" s="6"/>
      <c r="F767" s="8" t="s">
        <v>3407</v>
      </c>
      <c r="G767" s="8" t="s">
        <v>3408</v>
      </c>
      <c r="H767" s="19"/>
      <c r="I767" s="10" t="s">
        <v>95</v>
      </c>
      <c r="J767" s="10" t="s">
        <v>66</v>
      </c>
      <c r="K767" s="8" t="s">
        <v>83</v>
      </c>
      <c r="L767" s="8" t="s">
        <v>3409</v>
      </c>
      <c r="M767" s="10" t="s">
        <v>39</v>
      </c>
      <c r="N767" s="39" t="s">
        <v>3399</v>
      </c>
      <c r="O767" s="39" t="s">
        <v>3399</v>
      </c>
      <c r="P767" s="22"/>
      <c r="Q767" s="20"/>
      <c r="R767" s="22"/>
      <c r="S767" s="22"/>
      <c r="T767" s="22"/>
      <c r="U767" s="22"/>
      <c r="V767" s="22"/>
      <c r="W767" s="22"/>
      <c r="X767" s="20"/>
      <c r="Y767" s="10" t="s">
        <v>3008</v>
      </c>
      <c r="Z767" s="16" t="s">
        <v>3410</v>
      </c>
      <c r="AA767" s="12" t="str">
        <f t="shared" si="1"/>
        <v>M2-G-7c-E-1</v>
      </c>
      <c r="AB767" s="10" t="s">
        <v>44</v>
      </c>
      <c r="AC767" s="20"/>
      <c r="AD767" s="10" t="s">
        <v>45</v>
      </c>
      <c r="AE767" s="10" t="s">
        <v>46</v>
      </c>
    </row>
    <row r="768" ht="75.0" customHeight="1">
      <c r="A768" s="10" t="s">
        <v>3396</v>
      </c>
      <c r="B768" s="6" t="s">
        <v>3397</v>
      </c>
      <c r="C768" s="20" t="s">
        <v>52</v>
      </c>
      <c r="D768" s="7" t="s">
        <v>33</v>
      </c>
      <c r="E768" s="6"/>
      <c r="F768" s="8" t="s">
        <v>3407</v>
      </c>
      <c r="G768" s="8" t="s">
        <v>3411</v>
      </c>
      <c r="H768" s="19"/>
      <c r="I768" s="10" t="s">
        <v>95</v>
      </c>
      <c r="J768" s="10" t="s">
        <v>66</v>
      </c>
      <c r="K768" s="8" t="s">
        <v>83</v>
      </c>
      <c r="L768" s="8" t="s">
        <v>3412</v>
      </c>
      <c r="M768" s="10" t="s">
        <v>39</v>
      </c>
      <c r="N768" s="39" t="s">
        <v>3399</v>
      </c>
      <c r="O768" s="39" t="s">
        <v>3399</v>
      </c>
      <c r="P768" s="22"/>
      <c r="Q768" s="20"/>
      <c r="R768" s="22"/>
      <c r="S768" s="22"/>
      <c r="T768" s="22"/>
      <c r="U768" s="22"/>
      <c r="V768" s="22"/>
      <c r="W768" s="22"/>
      <c r="X768" s="20"/>
      <c r="Y768" s="10" t="s">
        <v>3008</v>
      </c>
      <c r="Z768" s="16" t="s">
        <v>3413</v>
      </c>
      <c r="AA768" s="12" t="str">
        <f t="shared" si="1"/>
        <v>M2-G-7c-E-2</v>
      </c>
      <c r="AB768" s="10" t="s">
        <v>44</v>
      </c>
      <c r="AC768" s="20"/>
      <c r="AD768" s="10" t="s">
        <v>45</v>
      </c>
      <c r="AE768" s="10" t="s">
        <v>46</v>
      </c>
    </row>
    <row r="769" ht="75.0" customHeight="1">
      <c r="A769" s="10" t="s">
        <v>3396</v>
      </c>
      <c r="B769" s="6" t="s">
        <v>3397</v>
      </c>
      <c r="C769" s="20" t="s">
        <v>52</v>
      </c>
      <c r="D769" s="7" t="s">
        <v>33</v>
      </c>
      <c r="E769" s="6"/>
      <c r="F769" s="8" t="s">
        <v>3407</v>
      </c>
      <c r="G769" s="8" t="s">
        <v>3414</v>
      </c>
      <c r="H769" s="19"/>
      <c r="I769" s="10" t="s">
        <v>95</v>
      </c>
      <c r="J769" s="10" t="s">
        <v>66</v>
      </c>
      <c r="K769" s="8" t="s">
        <v>83</v>
      </c>
      <c r="L769" s="8" t="s">
        <v>3415</v>
      </c>
      <c r="M769" s="10" t="s">
        <v>39</v>
      </c>
      <c r="N769" s="39" t="s">
        <v>3399</v>
      </c>
      <c r="O769" s="39" t="s">
        <v>3399</v>
      </c>
      <c r="P769" s="22"/>
      <c r="Q769" s="20"/>
      <c r="R769" s="22"/>
      <c r="S769" s="22"/>
      <c r="T769" s="22"/>
      <c r="U769" s="22"/>
      <c r="V769" s="22"/>
      <c r="W769" s="22"/>
      <c r="X769" s="20"/>
      <c r="Y769" s="10" t="s">
        <v>3008</v>
      </c>
      <c r="Z769" s="16" t="s">
        <v>3416</v>
      </c>
      <c r="AA769" s="12" t="str">
        <f t="shared" si="1"/>
        <v>M2-G-7c-E-3</v>
      </c>
      <c r="AB769" s="10" t="s">
        <v>44</v>
      </c>
      <c r="AC769" s="20"/>
      <c r="AD769" s="10" t="s">
        <v>45</v>
      </c>
      <c r="AE769" s="10" t="s">
        <v>46</v>
      </c>
    </row>
    <row r="770" ht="75.0" customHeight="1">
      <c r="A770" s="6" t="s">
        <v>3417</v>
      </c>
      <c r="B770" s="6" t="s">
        <v>3418</v>
      </c>
      <c r="C770" s="20" t="s">
        <v>32</v>
      </c>
      <c r="D770" s="7" t="s">
        <v>33</v>
      </c>
      <c r="E770" s="6"/>
      <c r="F770" s="8" t="s">
        <v>3419</v>
      </c>
      <c r="G770" s="8"/>
      <c r="H770" s="19"/>
      <c r="I770" s="10" t="s">
        <v>95</v>
      </c>
      <c r="J770" s="10" t="s">
        <v>957</v>
      </c>
      <c r="K770" s="8"/>
      <c r="L770" s="8" t="s">
        <v>3420</v>
      </c>
      <c r="M770" s="10" t="s">
        <v>39</v>
      </c>
      <c r="N770" s="8" t="s">
        <v>3421</v>
      </c>
      <c r="O770" s="8" t="s">
        <v>3421</v>
      </c>
      <c r="P770" s="22"/>
      <c r="Q770" s="20"/>
      <c r="R770" s="22"/>
      <c r="S770" s="22"/>
      <c r="T770" s="22"/>
      <c r="U770" s="22"/>
      <c r="V770" s="22"/>
      <c r="W770" s="22"/>
      <c r="X770" s="20"/>
      <c r="Y770" s="10" t="s">
        <v>3008</v>
      </c>
      <c r="Z770" s="39" t="s">
        <v>3422</v>
      </c>
      <c r="AA770" s="12" t="str">
        <f t="shared" si="1"/>
        <v>M2-G-8a-I-1</v>
      </c>
      <c r="AB770" s="20"/>
      <c r="AC770" s="20"/>
      <c r="AD770" s="20"/>
      <c r="AE770" s="10" t="s">
        <v>46</v>
      </c>
    </row>
    <row r="771" ht="75.0" customHeight="1">
      <c r="A771" s="6" t="s">
        <v>3417</v>
      </c>
      <c r="B771" s="6" t="s">
        <v>3418</v>
      </c>
      <c r="C771" s="20" t="s">
        <v>32</v>
      </c>
      <c r="D771" s="7" t="s">
        <v>33</v>
      </c>
      <c r="E771" s="6"/>
      <c r="F771" s="8" t="s">
        <v>3423</v>
      </c>
      <c r="G771" s="8"/>
      <c r="H771" s="19"/>
      <c r="I771" s="10" t="s">
        <v>95</v>
      </c>
      <c r="J771" s="10" t="s">
        <v>957</v>
      </c>
      <c r="K771" s="8"/>
      <c r="L771" s="8" t="s">
        <v>3424</v>
      </c>
      <c r="M771" s="10" t="s">
        <v>39</v>
      </c>
      <c r="N771" s="8" t="s">
        <v>3421</v>
      </c>
      <c r="O771" s="8" t="s">
        <v>3421</v>
      </c>
      <c r="P771" s="22"/>
      <c r="Q771" s="20"/>
      <c r="R771" s="22"/>
      <c r="S771" s="22"/>
      <c r="T771" s="22"/>
      <c r="U771" s="22"/>
      <c r="V771" s="22"/>
      <c r="W771" s="22"/>
      <c r="X771" s="20"/>
      <c r="Y771" s="10" t="s">
        <v>3008</v>
      </c>
      <c r="Z771" s="19" t="s">
        <v>3425</v>
      </c>
      <c r="AA771" s="12" t="str">
        <f t="shared" si="1"/>
        <v>M2-G-8a-I-2</v>
      </c>
      <c r="AB771" s="20"/>
      <c r="AC771" s="20"/>
      <c r="AD771" s="20"/>
      <c r="AE771" s="10" t="s">
        <v>46</v>
      </c>
    </row>
    <row r="772" ht="75.0" customHeight="1">
      <c r="A772" s="6" t="s">
        <v>3417</v>
      </c>
      <c r="B772" s="6" t="s">
        <v>3418</v>
      </c>
      <c r="C772" s="20" t="s">
        <v>32</v>
      </c>
      <c r="D772" s="7" t="s">
        <v>33</v>
      </c>
      <c r="E772" s="6"/>
      <c r="F772" s="8" t="s">
        <v>3426</v>
      </c>
      <c r="G772" s="8"/>
      <c r="H772" s="19"/>
      <c r="I772" s="10" t="s">
        <v>95</v>
      </c>
      <c r="J772" s="10" t="s">
        <v>957</v>
      </c>
      <c r="K772" s="8"/>
      <c r="L772" s="8" t="s">
        <v>3427</v>
      </c>
      <c r="M772" s="10" t="s">
        <v>39</v>
      </c>
      <c r="N772" s="8" t="s">
        <v>3421</v>
      </c>
      <c r="O772" s="8" t="s">
        <v>3421</v>
      </c>
      <c r="P772" s="22"/>
      <c r="Q772" s="20"/>
      <c r="R772" s="22"/>
      <c r="S772" s="22"/>
      <c r="T772" s="22"/>
      <c r="U772" s="22"/>
      <c r="V772" s="22"/>
      <c r="W772" s="22"/>
      <c r="X772" s="20"/>
      <c r="Y772" s="10" t="s">
        <v>3008</v>
      </c>
      <c r="Z772" s="69" t="s">
        <v>3428</v>
      </c>
      <c r="AA772" s="12" t="str">
        <f t="shared" si="1"/>
        <v>M2-G-8a-I-3</v>
      </c>
      <c r="AB772" s="20"/>
      <c r="AC772" s="20"/>
      <c r="AD772" s="20"/>
      <c r="AE772" s="10" t="s">
        <v>46</v>
      </c>
    </row>
    <row r="773" ht="75.0" customHeight="1">
      <c r="A773" s="6" t="s">
        <v>3417</v>
      </c>
      <c r="B773" s="6" t="s">
        <v>3418</v>
      </c>
      <c r="C773" s="20" t="s">
        <v>52</v>
      </c>
      <c r="D773" s="7" t="s">
        <v>33</v>
      </c>
      <c r="E773" s="6"/>
      <c r="F773" s="8" t="s">
        <v>3429</v>
      </c>
      <c r="G773" s="8" t="s">
        <v>3430</v>
      </c>
      <c r="H773" s="19"/>
      <c r="I773" s="6" t="s">
        <v>675</v>
      </c>
      <c r="J773" s="10" t="s">
        <v>3431</v>
      </c>
      <c r="K773" s="8" t="s">
        <v>769</v>
      </c>
      <c r="L773" s="8" t="s">
        <v>3432</v>
      </c>
      <c r="M773" s="29" t="s">
        <v>39</v>
      </c>
      <c r="N773" s="8" t="s">
        <v>3421</v>
      </c>
      <c r="O773" s="8" t="s">
        <v>3421</v>
      </c>
      <c r="P773" s="22"/>
      <c r="Q773" s="20"/>
      <c r="R773" s="22"/>
      <c r="S773" s="22"/>
      <c r="T773" s="22"/>
      <c r="U773" s="22"/>
      <c r="V773" s="22"/>
      <c r="W773" s="22"/>
      <c r="X773" s="20"/>
      <c r="Y773" s="10" t="s">
        <v>3008</v>
      </c>
      <c r="Z773" s="19" t="s">
        <v>3433</v>
      </c>
      <c r="AA773" s="12" t="str">
        <f t="shared" si="1"/>
        <v>M2-G-8a-E-1</v>
      </c>
      <c r="AB773" s="20"/>
      <c r="AC773" s="20"/>
      <c r="AD773" s="20"/>
      <c r="AE773" s="10" t="s">
        <v>46</v>
      </c>
    </row>
    <row r="774" ht="75.0" customHeight="1">
      <c r="A774" s="6" t="s">
        <v>3434</v>
      </c>
      <c r="B774" s="6" t="s">
        <v>3435</v>
      </c>
      <c r="C774" s="20" t="s">
        <v>32</v>
      </c>
      <c r="D774" s="10" t="s">
        <v>33</v>
      </c>
      <c r="E774" s="6"/>
      <c r="F774" s="70" t="s">
        <v>3436</v>
      </c>
      <c r="G774" s="28" t="s">
        <v>3437</v>
      </c>
      <c r="H774" s="9"/>
      <c r="I774" s="10" t="s">
        <v>95</v>
      </c>
      <c r="J774" s="6" t="s">
        <v>73</v>
      </c>
      <c r="K774" s="9" t="s">
        <v>3438</v>
      </c>
      <c r="L774" s="9" t="s">
        <v>3439</v>
      </c>
      <c r="M774" s="10" t="s">
        <v>39</v>
      </c>
      <c r="N774" s="9" t="s">
        <v>3440</v>
      </c>
      <c r="O774" s="9" t="s">
        <v>3441</v>
      </c>
      <c r="P774" s="22"/>
      <c r="Q774" s="20"/>
      <c r="R774" s="22"/>
      <c r="S774" s="22"/>
      <c r="T774" s="22"/>
      <c r="U774" s="22"/>
      <c r="V774" s="22"/>
      <c r="W774" s="22"/>
      <c r="X774" s="20"/>
      <c r="Y774" s="10" t="s">
        <v>3008</v>
      </c>
      <c r="Z774" s="14" t="s">
        <v>3442</v>
      </c>
      <c r="AA774" s="12" t="str">
        <f t="shared" si="1"/>
        <v>M2-G-9b-I-1</v>
      </c>
      <c r="AB774" s="10" t="s">
        <v>44</v>
      </c>
      <c r="AC774" s="10" t="s">
        <v>555</v>
      </c>
      <c r="AD774" s="10" t="s">
        <v>45</v>
      </c>
      <c r="AE774" s="10"/>
    </row>
    <row r="775" ht="75.0" customHeight="1">
      <c r="A775" s="6" t="s">
        <v>3434</v>
      </c>
      <c r="B775" s="6" t="s">
        <v>3435</v>
      </c>
      <c r="C775" s="20" t="s">
        <v>32</v>
      </c>
      <c r="D775" s="7" t="s">
        <v>33</v>
      </c>
      <c r="E775" s="6"/>
      <c r="F775" s="41" t="s">
        <v>3443</v>
      </c>
      <c r="G775" s="9" t="s">
        <v>3444</v>
      </c>
      <c r="H775" s="9"/>
      <c r="I775" s="10" t="s">
        <v>95</v>
      </c>
      <c r="J775" s="6" t="s">
        <v>73</v>
      </c>
      <c r="K775" s="9" t="s">
        <v>3445</v>
      </c>
      <c r="L775" s="9" t="s">
        <v>3446</v>
      </c>
      <c r="M775" s="10" t="s">
        <v>39</v>
      </c>
      <c r="N775" s="9" t="s">
        <v>3440</v>
      </c>
      <c r="O775" s="9" t="s">
        <v>3447</v>
      </c>
      <c r="P775" s="22"/>
      <c r="Q775" s="20"/>
      <c r="R775" s="22"/>
      <c r="S775" s="22"/>
      <c r="T775" s="22"/>
      <c r="U775" s="22"/>
      <c r="V775" s="22"/>
      <c r="W775" s="22"/>
      <c r="X775" s="20"/>
      <c r="Y775" s="10" t="s">
        <v>3008</v>
      </c>
      <c r="Z775" s="14" t="s">
        <v>3448</v>
      </c>
      <c r="AA775" s="12" t="str">
        <f t="shared" si="1"/>
        <v>M2-G-9b-I-2</v>
      </c>
      <c r="AB775" s="10" t="s">
        <v>44</v>
      </c>
      <c r="AC775" s="10" t="s">
        <v>555</v>
      </c>
      <c r="AD775" s="10" t="s">
        <v>45</v>
      </c>
      <c r="AE775" s="10"/>
    </row>
    <row r="776" ht="75.0" customHeight="1">
      <c r="A776" s="6" t="s">
        <v>3434</v>
      </c>
      <c r="B776" s="6" t="s">
        <v>3435</v>
      </c>
      <c r="C776" s="20" t="s">
        <v>52</v>
      </c>
      <c r="D776" s="10" t="s">
        <v>33</v>
      </c>
      <c r="E776" s="6"/>
      <c r="F776" s="41" t="s">
        <v>3449</v>
      </c>
      <c r="G776" s="9" t="s">
        <v>3450</v>
      </c>
      <c r="H776" s="9"/>
      <c r="I776" s="10" t="s">
        <v>95</v>
      </c>
      <c r="J776" s="6" t="s">
        <v>76</v>
      </c>
      <c r="K776" s="9" t="s">
        <v>3451</v>
      </c>
      <c r="L776" s="9" t="s">
        <v>3452</v>
      </c>
      <c r="M776" s="10" t="s">
        <v>39</v>
      </c>
      <c r="N776" s="9" t="s">
        <v>3440</v>
      </c>
      <c r="O776" s="28" t="s">
        <v>3453</v>
      </c>
      <c r="P776" s="22"/>
      <c r="Q776" s="20"/>
      <c r="R776" s="22"/>
      <c r="S776" s="22"/>
      <c r="T776" s="22"/>
      <c r="U776" s="22"/>
      <c r="V776" s="22"/>
      <c r="W776" s="22"/>
      <c r="X776" s="20"/>
      <c r="Y776" s="10" t="s">
        <v>3008</v>
      </c>
      <c r="Z776" s="14" t="s">
        <v>3454</v>
      </c>
      <c r="AA776" s="12" t="str">
        <f t="shared" si="1"/>
        <v>M2-G-9b-E-1</v>
      </c>
      <c r="AB776" s="10" t="s">
        <v>44</v>
      </c>
      <c r="AC776" s="10" t="s">
        <v>555</v>
      </c>
      <c r="AD776" s="10" t="s">
        <v>45</v>
      </c>
      <c r="AE776" s="10"/>
    </row>
    <row r="777" ht="75.0" customHeight="1">
      <c r="A777" s="6" t="s">
        <v>3434</v>
      </c>
      <c r="B777" s="6" t="s">
        <v>3435</v>
      </c>
      <c r="C777" s="20" t="s">
        <v>52</v>
      </c>
      <c r="D777" s="7" t="s">
        <v>33</v>
      </c>
      <c r="E777" s="6"/>
      <c r="F777" s="41" t="s">
        <v>3455</v>
      </c>
      <c r="G777" s="9" t="s">
        <v>3450</v>
      </c>
      <c r="H777" s="9"/>
      <c r="I777" s="10" t="s">
        <v>95</v>
      </c>
      <c r="J777" s="6" t="s">
        <v>76</v>
      </c>
      <c r="K777" s="9" t="s">
        <v>3456</v>
      </c>
      <c r="L777" s="9" t="s">
        <v>1705</v>
      </c>
      <c r="M777" s="20" t="s">
        <v>39</v>
      </c>
      <c r="N777" s="9" t="s">
        <v>3440</v>
      </c>
      <c r="O777" s="28" t="s">
        <v>3457</v>
      </c>
      <c r="P777" s="22"/>
      <c r="Q777" s="20"/>
      <c r="R777" s="22"/>
      <c r="S777" s="22"/>
      <c r="T777" s="22"/>
      <c r="U777" s="22"/>
      <c r="V777" s="22"/>
      <c r="W777" s="22"/>
      <c r="X777" s="20"/>
      <c r="Y777" s="10" t="s">
        <v>3008</v>
      </c>
      <c r="Z777" s="14" t="s">
        <v>3458</v>
      </c>
      <c r="AA777" s="12" t="str">
        <f t="shared" si="1"/>
        <v>M2-G-9b-E-2</v>
      </c>
      <c r="AB777" s="10" t="s">
        <v>44</v>
      </c>
      <c r="AC777" s="10" t="s">
        <v>555</v>
      </c>
      <c r="AD777" s="10" t="s">
        <v>45</v>
      </c>
      <c r="AE777" s="10"/>
    </row>
    <row r="778" ht="75.0" customHeight="1">
      <c r="A778" s="6" t="s">
        <v>3434</v>
      </c>
      <c r="B778" s="6" t="s">
        <v>3435</v>
      </c>
      <c r="C778" s="20" t="s">
        <v>115</v>
      </c>
      <c r="D778" s="7" t="s">
        <v>33</v>
      </c>
      <c r="E778" s="6"/>
      <c r="F778" s="8" t="s">
        <v>3459</v>
      </c>
      <c r="G778" s="9" t="s">
        <v>3460</v>
      </c>
      <c r="H778" s="9"/>
      <c r="I778" s="10" t="s">
        <v>95</v>
      </c>
      <c r="J778" s="6" t="s">
        <v>76</v>
      </c>
      <c r="K778" s="9" t="s">
        <v>3461</v>
      </c>
      <c r="L778" s="9" t="s">
        <v>1632</v>
      </c>
      <c r="M778" s="20" t="s">
        <v>39</v>
      </c>
      <c r="N778" s="9" t="s">
        <v>3440</v>
      </c>
      <c r="O778" s="9" t="s">
        <v>3447</v>
      </c>
      <c r="P778" s="22"/>
      <c r="Q778" s="20"/>
      <c r="R778" s="22"/>
      <c r="S778" s="22"/>
      <c r="T778" s="22"/>
      <c r="U778" s="22"/>
      <c r="V778" s="22"/>
      <c r="W778" s="22"/>
      <c r="X778" s="20"/>
      <c r="Y778" s="10" t="s">
        <v>3008</v>
      </c>
      <c r="Z778" s="14" t="s">
        <v>3462</v>
      </c>
      <c r="AA778" s="12" t="str">
        <f t="shared" si="1"/>
        <v>M2-G-9b-A-1</v>
      </c>
      <c r="AB778" s="10" t="s">
        <v>44</v>
      </c>
      <c r="AC778" s="10" t="s">
        <v>555</v>
      </c>
      <c r="AD778" s="10" t="s">
        <v>45</v>
      </c>
      <c r="AE778" s="10"/>
    </row>
    <row r="779" ht="75.0" customHeight="1">
      <c r="A779" s="6" t="s">
        <v>3434</v>
      </c>
      <c r="B779" s="6" t="s">
        <v>3435</v>
      </c>
      <c r="C779" s="20" t="s">
        <v>115</v>
      </c>
      <c r="D779" s="7" t="s">
        <v>33</v>
      </c>
      <c r="E779" s="6"/>
      <c r="F779" s="40" t="s">
        <v>3463</v>
      </c>
      <c r="G779" s="9" t="s">
        <v>3464</v>
      </c>
      <c r="H779" s="9"/>
      <c r="I779" s="10" t="s">
        <v>95</v>
      </c>
      <c r="J779" s="6" t="s">
        <v>76</v>
      </c>
      <c r="K779" s="9" t="s">
        <v>3438</v>
      </c>
      <c r="L779" s="9" t="s">
        <v>3465</v>
      </c>
      <c r="M779" s="20" t="s">
        <v>39</v>
      </c>
      <c r="N779" s="9" t="s">
        <v>3440</v>
      </c>
      <c r="O779" s="9" t="s">
        <v>3441</v>
      </c>
      <c r="P779" s="22"/>
      <c r="Q779" s="20"/>
      <c r="R779" s="22"/>
      <c r="S779" s="22"/>
      <c r="T779" s="22"/>
      <c r="U779" s="22"/>
      <c r="V779" s="22"/>
      <c r="W779" s="22"/>
      <c r="X779" s="20"/>
      <c r="Y779" s="10" t="s">
        <v>3008</v>
      </c>
      <c r="Z779" s="14" t="s">
        <v>3466</v>
      </c>
      <c r="AA779" s="12" t="str">
        <f t="shared" si="1"/>
        <v>M2-G-9b-A-2</v>
      </c>
      <c r="AB779" s="10" t="s">
        <v>44</v>
      </c>
      <c r="AC779" s="10" t="s">
        <v>555</v>
      </c>
      <c r="AD779" s="10" t="s">
        <v>45</v>
      </c>
      <c r="AE779" s="10"/>
    </row>
    <row r="780" ht="75.0" customHeight="1">
      <c r="A780" s="6" t="s">
        <v>3434</v>
      </c>
      <c r="B780" s="6" t="s">
        <v>3435</v>
      </c>
      <c r="C780" s="20" t="s">
        <v>115</v>
      </c>
      <c r="D780" s="7" t="s">
        <v>33</v>
      </c>
      <c r="E780" s="6"/>
      <c r="F780" s="41" t="s">
        <v>3467</v>
      </c>
      <c r="G780" s="9" t="s">
        <v>3460</v>
      </c>
      <c r="H780" s="9"/>
      <c r="I780" s="10" t="s">
        <v>95</v>
      </c>
      <c r="J780" s="6" t="s">
        <v>76</v>
      </c>
      <c r="K780" s="9" t="s">
        <v>3468</v>
      </c>
      <c r="L780" s="9" t="s">
        <v>1705</v>
      </c>
      <c r="M780" s="20" t="s">
        <v>39</v>
      </c>
      <c r="N780" s="9" t="s">
        <v>3440</v>
      </c>
      <c r="O780" s="28" t="s">
        <v>3457</v>
      </c>
      <c r="P780" s="22"/>
      <c r="Q780" s="20"/>
      <c r="R780" s="22"/>
      <c r="S780" s="22"/>
      <c r="T780" s="22"/>
      <c r="U780" s="22"/>
      <c r="V780" s="22"/>
      <c r="W780" s="22"/>
      <c r="X780" s="20"/>
      <c r="Y780" s="10" t="s">
        <v>3008</v>
      </c>
      <c r="Z780" s="14" t="s">
        <v>3469</v>
      </c>
      <c r="AA780" s="12" t="str">
        <f t="shared" si="1"/>
        <v>M2-G-9b-A-3</v>
      </c>
      <c r="AB780" s="10" t="s">
        <v>44</v>
      </c>
      <c r="AC780" s="10" t="s">
        <v>555</v>
      </c>
      <c r="AD780" s="10" t="s">
        <v>45</v>
      </c>
      <c r="AE780" s="10"/>
    </row>
    <row r="781" ht="75.0" customHeight="1">
      <c r="A781" s="6" t="s">
        <v>3470</v>
      </c>
      <c r="B781" s="6" t="s">
        <v>3471</v>
      </c>
      <c r="C781" s="20" t="s">
        <v>32</v>
      </c>
      <c r="D781" s="7" t="s">
        <v>33</v>
      </c>
      <c r="E781" s="6"/>
      <c r="F781" s="9" t="s">
        <v>389</v>
      </c>
      <c r="G781" s="8" t="s">
        <v>3472</v>
      </c>
      <c r="H781" s="9"/>
      <c r="I781" s="6" t="s">
        <v>675</v>
      </c>
      <c r="J781" s="6" t="s">
        <v>73</v>
      </c>
      <c r="K781" s="9"/>
      <c r="L781" s="8" t="s">
        <v>3473</v>
      </c>
      <c r="M781" s="20" t="s">
        <v>39</v>
      </c>
      <c r="N781" s="9" t="s">
        <v>3474</v>
      </c>
      <c r="O781" s="9" t="s">
        <v>3474</v>
      </c>
      <c r="P781" s="22"/>
      <c r="Q781" s="20"/>
      <c r="R781" s="22"/>
      <c r="S781" s="22"/>
      <c r="T781" s="22"/>
      <c r="U781" s="22"/>
      <c r="V781" s="22"/>
      <c r="W781" s="22"/>
      <c r="X781" s="20"/>
      <c r="Y781" s="10" t="s">
        <v>3008</v>
      </c>
      <c r="Z781" s="16" t="s">
        <v>3475</v>
      </c>
      <c r="AA781" s="12" t="str">
        <f t="shared" si="1"/>
        <v>M2-G-10a-I-1</v>
      </c>
      <c r="AB781" s="10" t="s">
        <v>44</v>
      </c>
      <c r="AC781" s="10" t="s">
        <v>555</v>
      </c>
      <c r="AD781" s="10" t="s">
        <v>45</v>
      </c>
      <c r="AE781" s="10"/>
    </row>
    <row r="782" ht="75.0" customHeight="1">
      <c r="A782" s="6" t="s">
        <v>3470</v>
      </c>
      <c r="B782" s="6" t="s">
        <v>3471</v>
      </c>
      <c r="C782" s="20" t="s">
        <v>32</v>
      </c>
      <c r="D782" s="10" t="s">
        <v>33</v>
      </c>
      <c r="E782" s="6"/>
      <c r="F782" s="9" t="s">
        <v>3476</v>
      </c>
      <c r="G782" s="8" t="s">
        <v>3477</v>
      </c>
      <c r="H782" s="9"/>
      <c r="I782" s="10" t="s">
        <v>95</v>
      </c>
      <c r="J782" s="10" t="s">
        <v>66</v>
      </c>
      <c r="K782" s="9"/>
      <c r="L782" s="8" t="s">
        <v>3478</v>
      </c>
      <c r="M782" s="20" t="s">
        <v>39</v>
      </c>
      <c r="N782" s="9" t="s">
        <v>3474</v>
      </c>
      <c r="O782" s="9" t="s">
        <v>3474</v>
      </c>
      <c r="P782" s="22"/>
      <c r="Q782" s="20"/>
      <c r="R782" s="22"/>
      <c r="S782" s="22"/>
      <c r="T782" s="22"/>
      <c r="U782" s="22"/>
      <c r="V782" s="22"/>
      <c r="W782" s="22"/>
      <c r="X782" s="20"/>
      <c r="Y782" s="10" t="s">
        <v>3008</v>
      </c>
      <c r="Z782" s="16" t="s">
        <v>3479</v>
      </c>
      <c r="AA782" s="12" t="str">
        <f t="shared" si="1"/>
        <v>M2-G-10a-I-2</v>
      </c>
      <c r="AB782" s="10" t="s">
        <v>44</v>
      </c>
      <c r="AC782" s="10" t="s">
        <v>555</v>
      </c>
      <c r="AD782" s="10" t="s">
        <v>45</v>
      </c>
      <c r="AE782" s="10"/>
    </row>
    <row r="783" ht="75.0" customHeight="1">
      <c r="A783" s="6" t="s">
        <v>3470</v>
      </c>
      <c r="B783" s="6" t="s">
        <v>3471</v>
      </c>
      <c r="C783" s="20" t="s">
        <v>52</v>
      </c>
      <c r="D783" s="10" t="s">
        <v>33</v>
      </c>
      <c r="E783" s="6"/>
      <c r="F783" s="8" t="s">
        <v>3480</v>
      </c>
      <c r="G783" s="9"/>
      <c r="H783" s="9"/>
      <c r="I783" s="10" t="s">
        <v>95</v>
      </c>
      <c r="J783" s="10" t="s">
        <v>531</v>
      </c>
      <c r="K783" s="28"/>
      <c r="L783" s="8" t="s">
        <v>3481</v>
      </c>
      <c r="M783" s="20" t="s">
        <v>39</v>
      </c>
      <c r="N783" s="9" t="s">
        <v>3474</v>
      </c>
      <c r="O783" s="9" t="s">
        <v>3474</v>
      </c>
      <c r="P783" s="22"/>
      <c r="Q783" s="20"/>
      <c r="R783" s="22"/>
      <c r="S783" s="22"/>
      <c r="T783" s="22"/>
      <c r="U783" s="22"/>
      <c r="V783" s="22"/>
      <c r="W783" s="22"/>
      <c r="X783" s="20"/>
      <c r="Y783" s="10" t="s">
        <v>3008</v>
      </c>
      <c r="Z783" s="16" t="s">
        <v>3482</v>
      </c>
      <c r="AA783" s="12" t="str">
        <f t="shared" si="1"/>
        <v>M2-G-10a-E-1</v>
      </c>
      <c r="AB783" s="10" t="s">
        <v>44</v>
      </c>
      <c r="AC783" s="10" t="s">
        <v>555</v>
      </c>
      <c r="AD783" s="10" t="s">
        <v>45</v>
      </c>
      <c r="AE783" s="10"/>
    </row>
    <row r="784" ht="75.0" customHeight="1">
      <c r="A784" s="6" t="s">
        <v>3470</v>
      </c>
      <c r="B784" s="6" t="s">
        <v>3471</v>
      </c>
      <c r="C784" s="20" t="s">
        <v>52</v>
      </c>
      <c r="D784" s="10" t="s">
        <v>33</v>
      </c>
      <c r="E784" s="6"/>
      <c r="F784" s="8" t="s">
        <v>3483</v>
      </c>
      <c r="G784" s="9"/>
      <c r="H784" s="9"/>
      <c r="I784" s="10" t="s">
        <v>95</v>
      </c>
      <c r="J784" s="10" t="s">
        <v>531</v>
      </c>
      <c r="K784" s="28"/>
      <c r="L784" s="8" t="s">
        <v>3484</v>
      </c>
      <c r="M784" s="20" t="s">
        <v>39</v>
      </c>
      <c r="N784" s="9" t="s">
        <v>3474</v>
      </c>
      <c r="O784" s="9" t="s">
        <v>3474</v>
      </c>
      <c r="P784" s="22"/>
      <c r="Q784" s="20"/>
      <c r="R784" s="22"/>
      <c r="S784" s="22"/>
      <c r="T784" s="22"/>
      <c r="U784" s="22"/>
      <c r="V784" s="22"/>
      <c r="W784" s="22"/>
      <c r="X784" s="20"/>
      <c r="Y784" s="10" t="s">
        <v>3008</v>
      </c>
      <c r="Z784" s="16" t="s">
        <v>3485</v>
      </c>
      <c r="AA784" s="12" t="str">
        <f t="shared" si="1"/>
        <v>M2-G-10a-E-2</v>
      </c>
      <c r="AB784" s="10" t="s">
        <v>44</v>
      </c>
      <c r="AC784" s="10" t="s">
        <v>555</v>
      </c>
      <c r="AD784" s="10" t="s">
        <v>45</v>
      </c>
      <c r="AE784" s="10"/>
    </row>
    <row r="785" ht="75.0" customHeight="1">
      <c r="A785" s="6" t="s">
        <v>3486</v>
      </c>
      <c r="B785" s="6" t="s">
        <v>3487</v>
      </c>
      <c r="C785" s="20" t="s">
        <v>32</v>
      </c>
      <c r="D785" s="10" t="s">
        <v>33</v>
      </c>
      <c r="E785" s="6"/>
      <c r="F785" s="8" t="s">
        <v>3488</v>
      </c>
      <c r="G785" s="9"/>
      <c r="H785" s="9"/>
      <c r="I785" s="10" t="s">
        <v>95</v>
      </c>
      <c r="J785" s="10" t="s">
        <v>531</v>
      </c>
      <c r="K785" s="28"/>
      <c r="L785" s="30" t="s">
        <v>3489</v>
      </c>
      <c r="M785" s="20" t="s">
        <v>39</v>
      </c>
      <c r="N785" s="10" t="s">
        <v>3490</v>
      </c>
      <c r="O785" s="10" t="s">
        <v>3490</v>
      </c>
      <c r="P785" s="22"/>
      <c r="Q785" s="20"/>
      <c r="R785" s="22"/>
      <c r="S785" s="22"/>
      <c r="T785" s="22"/>
      <c r="U785" s="22"/>
      <c r="V785" s="22"/>
      <c r="W785" s="22"/>
      <c r="X785" s="20"/>
      <c r="Y785" s="10" t="s">
        <v>3008</v>
      </c>
      <c r="Z785" s="16" t="s">
        <v>3491</v>
      </c>
      <c r="AA785" s="12" t="str">
        <f t="shared" si="1"/>
        <v>M2-G-10b-I-1</v>
      </c>
      <c r="AB785" s="10" t="s">
        <v>44</v>
      </c>
      <c r="AC785" s="10" t="s">
        <v>555</v>
      </c>
      <c r="AD785" s="10" t="s">
        <v>45</v>
      </c>
      <c r="AE785" s="10"/>
    </row>
    <row r="786" ht="75.0" customHeight="1">
      <c r="A786" s="6" t="s">
        <v>3486</v>
      </c>
      <c r="B786" s="6" t="s">
        <v>3487</v>
      </c>
      <c r="C786" s="20" t="s">
        <v>32</v>
      </c>
      <c r="D786" s="10" t="s">
        <v>33</v>
      </c>
      <c r="E786" s="6"/>
      <c r="F786" s="8" t="s">
        <v>3492</v>
      </c>
      <c r="G786" s="9"/>
      <c r="H786" s="9"/>
      <c r="I786" s="10" t="s">
        <v>95</v>
      </c>
      <c r="J786" s="10" t="s">
        <v>531</v>
      </c>
      <c r="K786" s="28"/>
      <c r="L786" s="30" t="s">
        <v>3493</v>
      </c>
      <c r="M786" s="20" t="s">
        <v>39</v>
      </c>
      <c r="N786" s="10" t="s">
        <v>3490</v>
      </c>
      <c r="O786" s="10" t="s">
        <v>3490</v>
      </c>
      <c r="P786" s="22"/>
      <c r="Q786" s="20"/>
      <c r="R786" s="22"/>
      <c r="S786" s="22"/>
      <c r="T786" s="22"/>
      <c r="U786" s="22"/>
      <c r="V786" s="22"/>
      <c r="W786" s="22"/>
      <c r="X786" s="20"/>
      <c r="Y786" s="10" t="s">
        <v>3008</v>
      </c>
      <c r="Z786" s="16" t="s">
        <v>3494</v>
      </c>
      <c r="AA786" s="12" t="str">
        <f t="shared" si="1"/>
        <v>M2-G-10b-I-2</v>
      </c>
      <c r="AB786" s="10" t="s">
        <v>44</v>
      </c>
      <c r="AC786" s="10" t="s">
        <v>555</v>
      </c>
      <c r="AD786" s="10" t="s">
        <v>45</v>
      </c>
      <c r="AE786" s="10"/>
    </row>
    <row r="787" ht="75.0" customHeight="1">
      <c r="A787" s="6" t="s">
        <v>3486</v>
      </c>
      <c r="B787" s="6" t="s">
        <v>3487</v>
      </c>
      <c r="C787" s="20" t="s">
        <v>52</v>
      </c>
      <c r="D787" s="10" t="s">
        <v>33</v>
      </c>
      <c r="E787" s="6"/>
      <c r="F787" s="30" t="s">
        <v>3495</v>
      </c>
      <c r="G787" s="8" t="s">
        <v>3496</v>
      </c>
      <c r="H787" s="9"/>
      <c r="I787" s="6" t="s">
        <v>95</v>
      </c>
      <c r="J787" s="6" t="s">
        <v>73</v>
      </c>
      <c r="K787" s="30" t="s">
        <v>3497</v>
      </c>
      <c r="L787" s="8" t="s">
        <v>3498</v>
      </c>
      <c r="M787" s="20" t="s">
        <v>39</v>
      </c>
      <c r="N787" s="10" t="s">
        <v>3490</v>
      </c>
      <c r="O787" s="10" t="s">
        <v>3490</v>
      </c>
      <c r="P787" s="22"/>
      <c r="Q787" s="20"/>
      <c r="R787" s="22"/>
      <c r="S787" s="22"/>
      <c r="T787" s="22"/>
      <c r="U787" s="22"/>
      <c r="V787" s="22"/>
      <c r="W787" s="22"/>
      <c r="X787" s="20"/>
      <c r="Y787" s="10" t="s">
        <v>3008</v>
      </c>
      <c r="Z787" s="16" t="s">
        <v>3499</v>
      </c>
      <c r="AA787" s="12" t="str">
        <f t="shared" si="1"/>
        <v>M2-G-10b-E-1</v>
      </c>
      <c r="AB787" s="10" t="s">
        <v>44</v>
      </c>
      <c r="AC787" s="10" t="s">
        <v>555</v>
      </c>
      <c r="AD787" s="10" t="s">
        <v>45</v>
      </c>
      <c r="AE787" s="10"/>
    </row>
    <row r="788" ht="75.0" customHeight="1">
      <c r="A788" s="6" t="s">
        <v>3486</v>
      </c>
      <c r="B788" s="6" t="s">
        <v>3487</v>
      </c>
      <c r="C788" s="20" t="s">
        <v>52</v>
      </c>
      <c r="D788" s="10" t="s">
        <v>33</v>
      </c>
      <c r="E788" s="6"/>
      <c r="F788" s="30" t="s">
        <v>3495</v>
      </c>
      <c r="G788" s="8" t="s">
        <v>3496</v>
      </c>
      <c r="H788" s="9"/>
      <c r="I788" s="6" t="s">
        <v>95</v>
      </c>
      <c r="J788" s="6" t="s">
        <v>73</v>
      </c>
      <c r="K788" s="30" t="s">
        <v>3500</v>
      </c>
      <c r="L788" s="8" t="s">
        <v>3501</v>
      </c>
      <c r="M788" s="20" t="s">
        <v>39</v>
      </c>
      <c r="N788" s="10" t="s">
        <v>3490</v>
      </c>
      <c r="O788" s="10" t="s">
        <v>3490</v>
      </c>
      <c r="P788" s="22"/>
      <c r="Q788" s="20"/>
      <c r="R788" s="22"/>
      <c r="S788" s="22"/>
      <c r="T788" s="22"/>
      <c r="U788" s="22"/>
      <c r="V788" s="22"/>
      <c r="W788" s="22"/>
      <c r="X788" s="20"/>
      <c r="Y788" s="10" t="s">
        <v>3008</v>
      </c>
      <c r="Z788" s="16" t="s">
        <v>3502</v>
      </c>
      <c r="AA788" s="12" t="str">
        <f t="shared" si="1"/>
        <v>M2-G-10b-E-2</v>
      </c>
      <c r="AB788" s="10" t="s">
        <v>44</v>
      </c>
      <c r="AC788" s="10" t="s">
        <v>555</v>
      </c>
      <c r="AD788" s="10" t="s">
        <v>45</v>
      </c>
      <c r="AE788" s="10"/>
    </row>
    <row r="789" ht="75.0" customHeight="1">
      <c r="A789" s="6" t="s">
        <v>3486</v>
      </c>
      <c r="B789" s="6" t="s">
        <v>3487</v>
      </c>
      <c r="C789" s="20" t="s">
        <v>52</v>
      </c>
      <c r="D789" s="10" t="s">
        <v>33</v>
      </c>
      <c r="E789" s="6"/>
      <c r="F789" s="30" t="s">
        <v>3495</v>
      </c>
      <c r="G789" s="8" t="s">
        <v>3496</v>
      </c>
      <c r="H789" s="9"/>
      <c r="I789" s="6" t="s">
        <v>95</v>
      </c>
      <c r="J789" s="6" t="s">
        <v>73</v>
      </c>
      <c r="K789" s="30" t="s">
        <v>3503</v>
      </c>
      <c r="L789" s="8" t="s">
        <v>3504</v>
      </c>
      <c r="M789" s="20" t="s">
        <v>39</v>
      </c>
      <c r="N789" s="10" t="s">
        <v>3490</v>
      </c>
      <c r="O789" s="10" t="s">
        <v>3490</v>
      </c>
      <c r="P789" s="22"/>
      <c r="Q789" s="20"/>
      <c r="R789" s="22"/>
      <c r="S789" s="22"/>
      <c r="T789" s="22"/>
      <c r="U789" s="22"/>
      <c r="V789" s="22"/>
      <c r="W789" s="22"/>
      <c r="X789" s="20"/>
      <c r="Y789" s="10" t="s">
        <v>3008</v>
      </c>
      <c r="Z789" s="54" t="s">
        <v>3505</v>
      </c>
      <c r="AA789" s="12" t="str">
        <f t="shared" si="1"/>
        <v>M2-G-10b-E-3</v>
      </c>
      <c r="AB789" s="10" t="s">
        <v>44</v>
      </c>
      <c r="AC789" s="10" t="s">
        <v>555</v>
      </c>
      <c r="AD789" s="10" t="s">
        <v>45</v>
      </c>
      <c r="AE789" s="10"/>
    </row>
    <row r="790" ht="75.0" customHeight="1">
      <c r="A790" s="6" t="s">
        <v>3506</v>
      </c>
      <c r="B790" s="6" t="s">
        <v>3507</v>
      </c>
      <c r="C790" s="20" t="s">
        <v>32</v>
      </c>
      <c r="D790" s="10" t="s">
        <v>33</v>
      </c>
      <c r="E790" s="6"/>
      <c r="F790" s="8" t="s">
        <v>3508</v>
      </c>
      <c r="G790" s="9"/>
      <c r="H790" s="9"/>
      <c r="I790" s="6" t="s">
        <v>95</v>
      </c>
      <c r="J790" s="6" t="s">
        <v>36</v>
      </c>
      <c r="K790" s="9" t="s">
        <v>96</v>
      </c>
      <c r="L790" s="9" t="s">
        <v>96</v>
      </c>
      <c r="M790" s="20" t="s">
        <v>39</v>
      </c>
      <c r="N790" s="28" t="s">
        <v>3509</v>
      </c>
      <c r="O790" s="28" t="s">
        <v>3509</v>
      </c>
      <c r="P790" s="22"/>
      <c r="Q790" s="20"/>
      <c r="R790" s="22"/>
      <c r="S790" s="22"/>
      <c r="T790" s="22"/>
      <c r="U790" s="22"/>
      <c r="V790" s="22"/>
      <c r="W790" s="22"/>
      <c r="X790" s="20"/>
      <c r="Y790" s="10" t="s">
        <v>3008</v>
      </c>
      <c r="Z790" s="16" t="s">
        <v>3510</v>
      </c>
      <c r="AA790" s="12" t="str">
        <f t="shared" si="1"/>
        <v>M2-G-11a-I-1</v>
      </c>
      <c r="AB790" s="10" t="s">
        <v>44</v>
      </c>
      <c r="AC790" s="10" t="s">
        <v>555</v>
      </c>
      <c r="AD790" s="10" t="s">
        <v>45</v>
      </c>
      <c r="AE790" s="10" t="s">
        <v>46</v>
      </c>
    </row>
    <row r="791" ht="75.0" customHeight="1">
      <c r="A791" s="6" t="s">
        <v>3506</v>
      </c>
      <c r="B791" s="6" t="s">
        <v>3507</v>
      </c>
      <c r="C791" s="20" t="s">
        <v>52</v>
      </c>
      <c r="D791" s="10" t="s">
        <v>33</v>
      </c>
      <c r="E791" s="6"/>
      <c r="F791" s="8" t="s">
        <v>3511</v>
      </c>
      <c r="G791" s="9"/>
      <c r="H791" s="9"/>
      <c r="I791" s="6" t="s">
        <v>95</v>
      </c>
      <c r="J791" s="10" t="s">
        <v>957</v>
      </c>
      <c r="K791" s="38" t="s">
        <v>3512</v>
      </c>
      <c r="L791" s="8" t="s">
        <v>3513</v>
      </c>
      <c r="M791" s="20" t="s">
        <v>39</v>
      </c>
      <c r="N791" s="28" t="s">
        <v>3509</v>
      </c>
      <c r="O791" s="28" t="s">
        <v>3509</v>
      </c>
      <c r="P791" s="22"/>
      <c r="Q791" s="20"/>
      <c r="R791" s="22"/>
      <c r="S791" s="22"/>
      <c r="T791" s="22"/>
      <c r="U791" s="22"/>
      <c r="V791" s="22"/>
      <c r="W791" s="22"/>
      <c r="X791" s="20"/>
      <c r="Y791" s="10" t="s">
        <v>3008</v>
      </c>
      <c r="Z791" s="14" t="s">
        <v>3514</v>
      </c>
      <c r="AA791" s="12" t="str">
        <f t="shared" si="1"/>
        <v>M2-G-11a-E-1</v>
      </c>
      <c r="AB791" s="10" t="s">
        <v>44</v>
      </c>
      <c r="AC791" s="10" t="s">
        <v>555</v>
      </c>
      <c r="AD791" s="10" t="s">
        <v>45</v>
      </c>
      <c r="AE791" s="10" t="s">
        <v>46</v>
      </c>
    </row>
    <row r="792" ht="75.0" customHeight="1">
      <c r="A792" s="6" t="s">
        <v>3506</v>
      </c>
      <c r="B792" s="6" t="s">
        <v>3507</v>
      </c>
      <c r="C792" s="20" t="s">
        <v>52</v>
      </c>
      <c r="D792" s="10" t="s">
        <v>33</v>
      </c>
      <c r="E792" s="6"/>
      <c r="F792" s="8" t="s">
        <v>3515</v>
      </c>
      <c r="G792" s="9"/>
      <c r="H792" s="9"/>
      <c r="I792" s="6" t="s">
        <v>95</v>
      </c>
      <c r="J792" s="10" t="s">
        <v>957</v>
      </c>
      <c r="K792" s="38" t="s">
        <v>3516</v>
      </c>
      <c r="L792" s="8" t="s">
        <v>3513</v>
      </c>
      <c r="M792" s="20" t="s">
        <v>39</v>
      </c>
      <c r="N792" s="28" t="s">
        <v>3509</v>
      </c>
      <c r="O792" s="28" t="s">
        <v>3509</v>
      </c>
      <c r="P792" s="22"/>
      <c r="Q792" s="20"/>
      <c r="R792" s="22"/>
      <c r="S792" s="22"/>
      <c r="T792" s="22"/>
      <c r="U792" s="22"/>
      <c r="V792" s="22"/>
      <c r="W792" s="22"/>
      <c r="X792" s="20"/>
      <c r="Y792" s="10" t="s">
        <v>3008</v>
      </c>
      <c r="Z792" s="14" t="s">
        <v>3517</v>
      </c>
      <c r="AA792" s="12" t="str">
        <f t="shared" si="1"/>
        <v>M2-G-11a-E-2</v>
      </c>
      <c r="AB792" s="10" t="s">
        <v>44</v>
      </c>
      <c r="AC792" s="10" t="s">
        <v>555</v>
      </c>
      <c r="AD792" s="10" t="s">
        <v>45</v>
      </c>
      <c r="AE792" s="10" t="s">
        <v>46</v>
      </c>
    </row>
    <row r="793" ht="75.0" customHeight="1">
      <c r="A793" s="6" t="s">
        <v>3506</v>
      </c>
      <c r="B793" s="6" t="s">
        <v>3507</v>
      </c>
      <c r="C793" s="20" t="s">
        <v>52</v>
      </c>
      <c r="D793" s="7" t="s">
        <v>33</v>
      </c>
      <c r="E793" s="6"/>
      <c r="F793" s="8" t="s">
        <v>3518</v>
      </c>
      <c r="G793" s="9"/>
      <c r="H793" s="9"/>
      <c r="I793" s="6" t="s">
        <v>95</v>
      </c>
      <c r="J793" s="10" t="s">
        <v>957</v>
      </c>
      <c r="K793" s="38" t="s">
        <v>3519</v>
      </c>
      <c r="L793" s="8" t="s">
        <v>3513</v>
      </c>
      <c r="M793" s="20" t="s">
        <v>39</v>
      </c>
      <c r="N793" s="28" t="s">
        <v>3509</v>
      </c>
      <c r="O793" s="28" t="s">
        <v>3509</v>
      </c>
      <c r="P793" s="22"/>
      <c r="Q793" s="20"/>
      <c r="R793" s="22"/>
      <c r="S793" s="22"/>
      <c r="T793" s="22"/>
      <c r="U793" s="22"/>
      <c r="V793" s="22"/>
      <c r="W793" s="22"/>
      <c r="X793" s="20"/>
      <c r="Y793" s="10" t="s">
        <v>3008</v>
      </c>
      <c r="Z793" s="14" t="s">
        <v>3520</v>
      </c>
      <c r="AA793" s="12" t="str">
        <f t="shared" si="1"/>
        <v>M2-G-11a-E-3</v>
      </c>
      <c r="AB793" s="10" t="s">
        <v>44</v>
      </c>
      <c r="AC793" s="10" t="s">
        <v>555</v>
      </c>
      <c r="AD793" s="10" t="s">
        <v>45</v>
      </c>
      <c r="AE793" s="10" t="s">
        <v>46</v>
      </c>
    </row>
    <row r="794" ht="75.0" customHeight="1">
      <c r="A794" s="6" t="s">
        <v>3521</v>
      </c>
      <c r="B794" s="6" t="s">
        <v>3522</v>
      </c>
      <c r="C794" s="20" t="s">
        <v>32</v>
      </c>
      <c r="D794" s="7" t="s">
        <v>33</v>
      </c>
      <c r="E794" s="6"/>
      <c r="F794" s="8" t="s">
        <v>3523</v>
      </c>
      <c r="G794" s="9"/>
      <c r="H794" s="9"/>
      <c r="I794" s="6" t="s">
        <v>95</v>
      </c>
      <c r="J794" s="10" t="s">
        <v>3332</v>
      </c>
      <c r="K794" s="9"/>
      <c r="L794" s="8" t="s">
        <v>3524</v>
      </c>
      <c r="M794" s="20" t="s">
        <v>39</v>
      </c>
      <c r="N794" s="30" t="s">
        <v>3525</v>
      </c>
      <c r="O794" s="30" t="s">
        <v>3525</v>
      </c>
      <c r="P794" s="22"/>
      <c r="Q794" s="20"/>
      <c r="R794" s="22"/>
      <c r="S794" s="22"/>
      <c r="T794" s="22"/>
      <c r="U794" s="22"/>
      <c r="V794" s="22"/>
      <c r="W794" s="22"/>
      <c r="X794" s="20"/>
      <c r="Y794" s="10" t="s">
        <v>3008</v>
      </c>
      <c r="Z794" s="16" t="s">
        <v>3526</v>
      </c>
      <c r="AA794" s="12" t="str">
        <f t="shared" si="1"/>
        <v>M2-G-11b-I-1</v>
      </c>
      <c r="AB794" s="10" t="s">
        <v>44</v>
      </c>
      <c r="AC794" s="20"/>
      <c r="AD794" s="10" t="s">
        <v>45</v>
      </c>
      <c r="AE794" s="10" t="s">
        <v>46</v>
      </c>
    </row>
    <row r="795" ht="75.0" customHeight="1">
      <c r="A795" s="6" t="s">
        <v>3521</v>
      </c>
      <c r="B795" s="6" t="s">
        <v>3522</v>
      </c>
      <c r="C795" s="20" t="s">
        <v>52</v>
      </c>
      <c r="D795" s="10" t="s">
        <v>33</v>
      </c>
      <c r="E795" s="6"/>
      <c r="F795" s="8" t="s">
        <v>3527</v>
      </c>
      <c r="G795" s="9"/>
      <c r="H795" s="9"/>
      <c r="I795" s="6" t="s">
        <v>95</v>
      </c>
      <c r="J795" s="6" t="s">
        <v>36</v>
      </c>
      <c r="K795" s="9" t="s">
        <v>96</v>
      </c>
      <c r="L795" s="9" t="s">
        <v>96</v>
      </c>
      <c r="M795" s="20" t="s">
        <v>39</v>
      </c>
      <c r="N795" s="30" t="s">
        <v>3525</v>
      </c>
      <c r="O795" s="30" t="s">
        <v>3525</v>
      </c>
      <c r="P795" s="22"/>
      <c r="Q795" s="20"/>
      <c r="R795" s="22"/>
      <c r="S795" s="22"/>
      <c r="T795" s="22"/>
      <c r="U795" s="22"/>
      <c r="V795" s="22"/>
      <c r="W795" s="22"/>
      <c r="X795" s="20"/>
      <c r="Y795" s="10" t="s">
        <v>3008</v>
      </c>
      <c r="Z795" s="16" t="s">
        <v>3528</v>
      </c>
      <c r="AA795" s="12" t="str">
        <f t="shared" si="1"/>
        <v>M2-G-11b-E-1</v>
      </c>
      <c r="AB795" s="10" t="s">
        <v>44</v>
      </c>
      <c r="AC795" s="10" t="s">
        <v>555</v>
      </c>
      <c r="AD795" s="10" t="s">
        <v>45</v>
      </c>
      <c r="AE795" s="10" t="s">
        <v>46</v>
      </c>
    </row>
    <row r="796" ht="75.0" customHeight="1">
      <c r="A796" s="6" t="s">
        <v>3521</v>
      </c>
      <c r="B796" s="6" t="s">
        <v>3522</v>
      </c>
      <c r="C796" s="20" t="s">
        <v>52</v>
      </c>
      <c r="D796" s="7" t="s">
        <v>33</v>
      </c>
      <c r="E796" s="6"/>
      <c r="F796" s="8" t="s">
        <v>3529</v>
      </c>
      <c r="G796" s="9"/>
      <c r="H796" s="9"/>
      <c r="I796" s="6" t="s">
        <v>95</v>
      </c>
      <c r="J796" s="6" t="s">
        <v>36</v>
      </c>
      <c r="K796" s="9" t="s">
        <v>96</v>
      </c>
      <c r="L796" s="9" t="s">
        <v>96</v>
      </c>
      <c r="M796" s="20" t="s">
        <v>39</v>
      </c>
      <c r="N796" s="30" t="s">
        <v>3525</v>
      </c>
      <c r="O796" s="30" t="s">
        <v>3525</v>
      </c>
      <c r="P796" s="22"/>
      <c r="Q796" s="20"/>
      <c r="R796" s="22"/>
      <c r="S796" s="22"/>
      <c r="T796" s="22"/>
      <c r="U796" s="22"/>
      <c r="V796" s="22"/>
      <c r="W796" s="22"/>
      <c r="X796" s="20"/>
      <c r="Y796" s="10" t="s">
        <v>3008</v>
      </c>
      <c r="Z796" s="16" t="s">
        <v>3530</v>
      </c>
      <c r="AA796" s="12" t="str">
        <f t="shared" si="1"/>
        <v>M2-G-11b-E-2</v>
      </c>
      <c r="AB796" s="10" t="s">
        <v>44</v>
      </c>
      <c r="AC796" s="10" t="s">
        <v>555</v>
      </c>
      <c r="AD796" s="10" t="s">
        <v>45</v>
      </c>
      <c r="AE796" s="10" t="s">
        <v>46</v>
      </c>
    </row>
    <row r="797" ht="75.0" customHeight="1">
      <c r="A797" s="6" t="s">
        <v>3521</v>
      </c>
      <c r="B797" s="6" t="s">
        <v>3522</v>
      </c>
      <c r="C797" s="20" t="s">
        <v>52</v>
      </c>
      <c r="D797" s="7" t="s">
        <v>33</v>
      </c>
      <c r="E797" s="6"/>
      <c r="F797" s="8" t="s">
        <v>3531</v>
      </c>
      <c r="G797" s="9"/>
      <c r="H797" s="9"/>
      <c r="I797" s="6" t="s">
        <v>95</v>
      </c>
      <c r="J797" s="6" t="s">
        <v>36</v>
      </c>
      <c r="K797" s="9" t="s">
        <v>96</v>
      </c>
      <c r="L797" s="9" t="s">
        <v>96</v>
      </c>
      <c r="M797" s="20" t="s">
        <v>39</v>
      </c>
      <c r="N797" s="30" t="s">
        <v>3525</v>
      </c>
      <c r="O797" s="30" t="s">
        <v>3525</v>
      </c>
      <c r="P797" s="22"/>
      <c r="Q797" s="20"/>
      <c r="R797" s="22"/>
      <c r="S797" s="22"/>
      <c r="T797" s="22"/>
      <c r="U797" s="22"/>
      <c r="V797" s="22"/>
      <c r="W797" s="22"/>
      <c r="X797" s="20"/>
      <c r="Y797" s="10" t="s">
        <v>3008</v>
      </c>
      <c r="Z797" s="14" t="s">
        <v>3532</v>
      </c>
      <c r="AA797" s="12" t="str">
        <f t="shared" si="1"/>
        <v>M2-G-11b-E-3</v>
      </c>
      <c r="AB797" s="10" t="s">
        <v>44</v>
      </c>
      <c r="AC797" s="10" t="s">
        <v>555</v>
      </c>
      <c r="AD797" s="10" t="s">
        <v>45</v>
      </c>
      <c r="AE797" s="10" t="s">
        <v>46</v>
      </c>
    </row>
    <row r="798" ht="75.0" customHeight="1">
      <c r="A798" s="6" t="s">
        <v>3533</v>
      </c>
      <c r="B798" s="6" t="s">
        <v>3534</v>
      </c>
      <c r="C798" s="20" t="s">
        <v>32</v>
      </c>
      <c r="D798" s="7" t="s">
        <v>33</v>
      </c>
      <c r="E798" s="6"/>
      <c r="F798" s="8" t="s">
        <v>3535</v>
      </c>
      <c r="G798" s="8"/>
      <c r="H798" s="9"/>
      <c r="I798" s="6" t="s">
        <v>95</v>
      </c>
      <c r="J798" s="6" t="s">
        <v>36</v>
      </c>
      <c r="K798" s="9"/>
      <c r="L798" s="9"/>
      <c r="M798" s="20" t="s">
        <v>39</v>
      </c>
      <c r="N798" s="8" t="s">
        <v>3536</v>
      </c>
      <c r="O798" s="8" t="s">
        <v>3536</v>
      </c>
      <c r="P798" s="22"/>
      <c r="Q798" s="20"/>
      <c r="R798" s="22"/>
      <c r="S798" s="22"/>
      <c r="T798" s="22"/>
      <c r="U798" s="22"/>
      <c r="V798" s="22"/>
      <c r="W798" s="22"/>
      <c r="X798" s="20"/>
      <c r="Y798" s="10" t="s">
        <v>3008</v>
      </c>
      <c r="Z798" s="16" t="s">
        <v>3537</v>
      </c>
      <c r="AA798" s="12" t="str">
        <f t="shared" si="1"/>
        <v>M2-G-11c-I-1</v>
      </c>
      <c r="AB798" s="10" t="s">
        <v>44</v>
      </c>
      <c r="AC798" s="10" t="s">
        <v>555</v>
      </c>
      <c r="AD798" s="10" t="s">
        <v>45</v>
      </c>
      <c r="AE798" s="10" t="s">
        <v>46</v>
      </c>
    </row>
    <row r="799" ht="75.0" customHeight="1">
      <c r="A799" s="6" t="s">
        <v>3533</v>
      </c>
      <c r="B799" s="6" t="s">
        <v>3534</v>
      </c>
      <c r="C799" s="20" t="s">
        <v>52</v>
      </c>
      <c r="D799" s="7" t="s">
        <v>33</v>
      </c>
      <c r="E799" s="6"/>
      <c r="F799" s="8" t="s">
        <v>3538</v>
      </c>
      <c r="G799" s="9"/>
      <c r="H799" s="9"/>
      <c r="I799" s="6" t="s">
        <v>95</v>
      </c>
      <c r="J799" s="6" t="s">
        <v>36</v>
      </c>
      <c r="K799" s="9" t="s">
        <v>96</v>
      </c>
      <c r="L799" s="9" t="s">
        <v>96</v>
      </c>
      <c r="M799" s="20" t="s">
        <v>39</v>
      </c>
      <c r="N799" s="8" t="s">
        <v>3536</v>
      </c>
      <c r="O799" s="8" t="s">
        <v>3536</v>
      </c>
      <c r="P799" s="22"/>
      <c r="Q799" s="20"/>
      <c r="R799" s="22"/>
      <c r="S799" s="22"/>
      <c r="T799" s="22"/>
      <c r="U799" s="22"/>
      <c r="V799" s="22"/>
      <c r="W799" s="22"/>
      <c r="X799" s="20"/>
      <c r="Y799" s="10" t="s">
        <v>3008</v>
      </c>
      <c r="Z799" s="54" t="s">
        <v>3539</v>
      </c>
      <c r="AA799" s="12" t="str">
        <f t="shared" si="1"/>
        <v>M2-G-11c-E-1</v>
      </c>
      <c r="AB799" s="10" t="s">
        <v>44</v>
      </c>
      <c r="AC799" s="10" t="s">
        <v>555</v>
      </c>
      <c r="AD799" s="10" t="s">
        <v>45</v>
      </c>
      <c r="AE799" s="10" t="s">
        <v>46</v>
      </c>
    </row>
    <row r="800" ht="75.0" customHeight="1">
      <c r="A800" s="6" t="s">
        <v>3533</v>
      </c>
      <c r="B800" s="6" t="s">
        <v>3534</v>
      </c>
      <c r="C800" s="20" t="s">
        <v>52</v>
      </c>
      <c r="D800" s="7" t="s">
        <v>33</v>
      </c>
      <c r="E800" s="6"/>
      <c r="F800" s="8" t="s">
        <v>3540</v>
      </c>
      <c r="G800" s="9"/>
      <c r="H800" s="9"/>
      <c r="I800" s="6" t="s">
        <v>95</v>
      </c>
      <c r="J800" s="6" t="s">
        <v>36</v>
      </c>
      <c r="K800" s="9" t="s">
        <v>96</v>
      </c>
      <c r="L800" s="9" t="s">
        <v>96</v>
      </c>
      <c r="M800" s="20" t="s">
        <v>39</v>
      </c>
      <c r="N800" s="8" t="s">
        <v>3536</v>
      </c>
      <c r="O800" s="8" t="s">
        <v>3536</v>
      </c>
      <c r="P800" s="22"/>
      <c r="Q800" s="20"/>
      <c r="R800" s="22"/>
      <c r="S800" s="22"/>
      <c r="T800" s="22"/>
      <c r="U800" s="22"/>
      <c r="V800" s="22"/>
      <c r="W800" s="22"/>
      <c r="X800" s="20"/>
      <c r="Y800" s="10" t="s">
        <v>3008</v>
      </c>
      <c r="Z800" s="54" t="s">
        <v>3541</v>
      </c>
      <c r="AA800" s="12" t="str">
        <f t="shared" si="1"/>
        <v>M2-G-11c-E-2</v>
      </c>
      <c r="AB800" s="10" t="s">
        <v>44</v>
      </c>
      <c r="AC800" s="10" t="s">
        <v>555</v>
      </c>
      <c r="AD800" s="10" t="s">
        <v>45</v>
      </c>
      <c r="AE800" s="10" t="s">
        <v>46</v>
      </c>
    </row>
    <row r="801" ht="75.0" customHeight="1">
      <c r="A801" s="6" t="s">
        <v>3533</v>
      </c>
      <c r="B801" s="6" t="s">
        <v>3534</v>
      </c>
      <c r="C801" s="20" t="s">
        <v>52</v>
      </c>
      <c r="D801" s="7" t="s">
        <v>33</v>
      </c>
      <c r="E801" s="6"/>
      <c r="F801" s="8" t="s">
        <v>3542</v>
      </c>
      <c r="G801" s="9"/>
      <c r="H801" s="9"/>
      <c r="I801" s="6" t="s">
        <v>95</v>
      </c>
      <c r="J801" s="6" t="s">
        <v>36</v>
      </c>
      <c r="K801" s="9" t="s">
        <v>96</v>
      </c>
      <c r="L801" s="9" t="s">
        <v>96</v>
      </c>
      <c r="M801" s="20" t="s">
        <v>39</v>
      </c>
      <c r="N801" s="8" t="s">
        <v>3536</v>
      </c>
      <c r="O801" s="8" t="s">
        <v>3536</v>
      </c>
      <c r="P801" s="22"/>
      <c r="Q801" s="20"/>
      <c r="R801" s="22"/>
      <c r="S801" s="22"/>
      <c r="T801" s="22"/>
      <c r="U801" s="22"/>
      <c r="V801" s="22"/>
      <c r="W801" s="22"/>
      <c r="X801" s="20"/>
      <c r="Y801" s="10" t="s">
        <v>3008</v>
      </c>
      <c r="Z801" s="54" t="s">
        <v>3543</v>
      </c>
      <c r="AA801" s="12" t="str">
        <f t="shared" si="1"/>
        <v>M2-G-11c-E-3</v>
      </c>
      <c r="AB801" s="10" t="s">
        <v>44</v>
      </c>
      <c r="AC801" s="10" t="s">
        <v>555</v>
      </c>
      <c r="AD801" s="10" t="s">
        <v>45</v>
      </c>
      <c r="AE801" s="10" t="s">
        <v>46</v>
      </c>
    </row>
    <row r="802" ht="75.0" customHeight="1">
      <c r="A802" s="6" t="s">
        <v>3544</v>
      </c>
      <c r="B802" s="6" t="s">
        <v>3545</v>
      </c>
      <c r="C802" s="20" t="s">
        <v>32</v>
      </c>
      <c r="D802" s="7" t="s">
        <v>33</v>
      </c>
      <c r="E802" s="6"/>
      <c r="F802" s="8" t="s">
        <v>3546</v>
      </c>
      <c r="G802" s="9"/>
      <c r="H802" s="9"/>
      <c r="I802" s="6" t="s">
        <v>95</v>
      </c>
      <c r="J802" s="6" t="s">
        <v>36</v>
      </c>
      <c r="K802" s="9"/>
      <c r="L802" s="9" t="s">
        <v>96</v>
      </c>
      <c r="M802" s="20" t="s">
        <v>39</v>
      </c>
      <c r="N802" s="8" t="s">
        <v>3547</v>
      </c>
      <c r="O802" s="8" t="s">
        <v>3547</v>
      </c>
      <c r="P802" s="22"/>
      <c r="Q802" s="20"/>
      <c r="R802" s="22"/>
      <c r="S802" s="22"/>
      <c r="T802" s="22"/>
      <c r="U802" s="22"/>
      <c r="V802" s="22"/>
      <c r="W802" s="22"/>
      <c r="X802" s="20"/>
      <c r="Y802" s="10" t="s">
        <v>3008</v>
      </c>
      <c r="Z802" s="16" t="s">
        <v>3548</v>
      </c>
      <c r="AA802" s="12" t="str">
        <f t="shared" si="1"/>
        <v>M2-G-12a-I-1</v>
      </c>
      <c r="AB802" s="10" t="s">
        <v>44</v>
      </c>
      <c r="AC802" s="10" t="s">
        <v>555</v>
      </c>
      <c r="AD802" s="10" t="s">
        <v>45</v>
      </c>
      <c r="AE802" s="10" t="s">
        <v>46</v>
      </c>
    </row>
    <row r="803" ht="75.0" customHeight="1">
      <c r="A803" s="6" t="s">
        <v>3544</v>
      </c>
      <c r="B803" s="6" t="s">
        <v>3545</v>
      </c>
      <c r="C803" s="20" t="s">
        <v>52</v>
      </c>
      <c r="D803" s="7" t="s">
        <v>33</v>
      </c>
      <c r="E803" s="6"/>
      <c r="F803" s="8" t="s">
        <v>3549</v>
      </c>
      <c r="G803" s="9"/>
      <c r="H803" s="9"/>
      <c r="I803" s="6" t="s">
        <v>95</v>
      </c>
      <c r="J803" s="6" t="s">
        <v>36</v>
      </c>
      <c r="K803" s="9" t="s">
        <v>96</v>
      </c>
      <c r="L803" s="9" t="s">
        <v>96</v>
      </c>
      <c r="M803" s="20" t="s">
        <v>39</v>
      </c>
      <c r="N803" s="8" t="s">
        <v>3547</v>
      </c>
      <c r="O803" s="8" t="s">
        <v>3547</v>
      </c>
      <c r="P803" s="22"/>
      <c r="Q803" s="20"/>
      <c r="R803" s="22"/>
      <c r="S803" s="22"/>
      <c r="T803" s="22"/>
      <c r="U803" s="22"/>
      <c r="V803" s="22"/>
      <c r="W803" s="22"/>
      <c r="X803" s="20"/>
      <c r="Y803" s="10" t="s">
        <v>3008</v>
      </c>
      <c r="Z803" s="16" t="s">
        <v>3550</v>
      </c>
      <c r="AA803" s="12" t="str">
        <f t="shared" si="1"/>
        <v>M2-G-12a-E-1</v>
      </c>
      <c r="AB803" s="10" t="s">
        <v>44</v>
      </c>
      <c r="AC803" s="10" t="s">
        <v>555</v>
      </c>
      <c r="AD803" s="10" t="s">
        <v>45</v>
      </c>
      <c r="AE803" s="10" t="s">
        <v>46</v>
      </c>
    </row>
    <row r="804" ht="75.0" customHeight="1">
      <c r="A804" s="6" t="s">
        <v>3544</v>
      </c>
      <c r="B804" s="6" t="s">
        <v>3545</v>
      </c>
      <c r="C804" s="20" t="s">
        <v>52</v>
      </c>
      <c r="D804" s="7" t="s">
        <v>33</v>
      </c>
      <c r="E804" s="6"/>
      <c r="F804" s="8" t="s">
        <v>3551</v>
      </c>
      <c r="G804" s="9"/>
      <c r="H804" s="9"/>
      <c r="I804" s="6" t="s">
        <v>95</v>
      </c>
      <c r="J804" s="6" t="s">
        <v>36</v>
      </c>
      <c r="K804" s="9" t="s">
        <v>96</v>
      </c>
      <c r="L804" s="9" t="s">
        <v>96</v>
      </c>
      <c r="M804" s="20" t="s">
        <v>39</v>
      </c>
      <c r="N804" s="8" t="s">
        <v>3547</v>
      </c>
      <c r="O804" s="8" t="s">
        <v>3547</v>
      </c>
      <c r="P804" s="22"/>
      <c r="Q804" s="20"/>
      <c r="R804" s="22"/>
      <c r="S804" s="22"/>
      <c r="T804" s="22"/>
      <c r="U804" s="22"/>
      <c r="V804" s="22"/>
      <c r="W804" s="22"/>
      <c r="X804" s="20"/>
      <c r="Y804" s="10" t="s">
        <v>3008</v>
      </c>
      <c r="Z804" s="54" t="s">
        <v>3552</v>
      </c>
      <c r="AA804" s="12" t="str">
        <f t="shared" si="1"/>
        <v>M2-G-12a-E-2</v>
      </c>
      <c r="AB804" s="10" t="s">
        <v>44</v>
      </c>
      <c r="AC804" s="10" t="s">
        <v>555</v>
      </c>
      <c r="AD804" s="10" t="s">
        <v>45</v>
      </c>
      <c r="AE804" s="10" t="s">
        <v>46</v>
      </c>
    </row>
    <row r="805" ht="75.0" customHeight="1">
      <c r="A805" s="6" t="s">
        <v>3544</v>
      </c>
      <c r="B805" s="6" t="s">
        <v>3545</v>
      </c>
      <c r="C805" s="20" t="s">
        <v>52</v>
      </c>
      <c r="D805" s="7" t="s">
        <v>33</v>
      </c>
      <c r="E805" s="6"/>
      <c r="F805" s="8" t="s">
        <v>3553</v>
      </c>
      <c r="G805" s="9"/>
      <c r="H805" s="9"/>
      <c r="I805" s="6" t="s">
        <v>95</v>
      </c>
      <c r="J805" s="6" t="s">
        <v>36</v>
      </c>
      <c r="K805" s="9" t="s">
        <v>96</v>
      </c>
      <c r="L805" s="9" t="s">
        <v>96</v>
      </c>
      <c r="M805" s="20" t="s">
        <v>39</v>
      </c>
      <c r="N805" s="8" t="s">
        <v>3547</v>
      </c>
      <c r="O805" s="8" t="s">
        <v>3547</v>
      </c>
      <c r="P805" s="22"/>
      <c r="Q805" s="20"/>
      <c r="R805" s="22"/>
      <c r="S805" s="22"/>
      <c r="T805" s="22"/>
      <c r="U805" s="22"/>
      <c r="V805" s="22"/>
      <c r="W805" s="22"/>
      <c r="X805" s="20"/>
      <c r="Y805" s="10" t="s">
        <v>3008</v>
      </c>
      <c r="Z805" s="16" t="s">
        <v>3554</v>
      </c>
      <c r="AA805" s="12" t="str">
        <f t="shared" si="1"/>
        <v>M2-G-12a-E-3</v>
      </c>
      <c r="AB805" s="10" t="s">
        <v>44</v>
      </c>
      <c r="AC805" s="10" t="s">
        <v>555</v>
      </c>
      <c r="AD805" s="10" t="s">
        <v>45</v>
      </c>
      <c r="AE805" s="10" t="s">
        <v>46</v>
      </c>
    </row>
    <row r="806" ht="75.0" customHeight="1">
      <c r="A806" s="6" t="s">
        <v>3555</v>
      </c>
      <c r="B806" s="6" t="s">
        <v>3556</v>
      </c>
      <c r="C806" s="20" t="s">
        <v>32</v>
      </c>
      <c r="D806" s="10" t="s">
        <v>33</v>
      </c>
      <c r="E806" s="6"/>
      <c r="F806" s="8" t="s">
        <v>3557</v>
      </c>
      <c r="G806" s="8"/>
      <c r="H806" s="19"/>
      <c r="I806" s="6" t="s">
        <v>95</v>
      </c>
      <c r="J806" s="6" t="s">
        <v>36</v>
      </c>
      <c r="K806" s="9" t="s">
        <v>96</v>
      </c>
      <c r="L806" s="9" t="s">
        <v>96</v>
      </c>
      <c r="M806" s="10" t="s">
        <v>39</v>
      </c>
      <c r="N806" s="19" t="s">
        <v>3558</v>
      </c>
      <c r="O806" s="19" t="s">
        <v>3558</v>
      </c>
      <c r="P806" s="22"/>
      <c r="Q806" s="20"/>
      <c r="R806" s="22"/>
      <c r="S806" s="22"/>
      <c r="T806" s="22"/>
      <c r="U806" s="22"/>
      <c r="V806" s="22"/>
      <c r="W806" s="22"/>
      <c r="X806" s="20"/>
      <c r="Y806" s="10" t="s">
        <v>3008</v>
      </c>
      <c r="Z806" s="14" t="s">
        <v>3559</v>
      </c>
      <c r="AA806" s="12" t="str">
        <f t="shared" si="1"/>
        <v>M2-G-12b-I-1</v>
      </c>
      <c r="AB806" s="10" t="s">
        <v>44</v>
      </c>
      <c r="AC806" s="10" t="s">
        <v>555</v>
      </c>
      <c r="AD806" s="10" t="s">
        <v>45</v>
      </c>
      <c r="AE806" s="10" t="s">
        <v>46</v>
      </c>
    </row>
    <row r="807" ht="75.0" customHeight="1">
      <c r="A807" s="6" t="s">
        <v>3555</v>
      </c>
      <c r="B807" s="6" t="s">
        <v>3556</v>
      </c>
      <c r="C807" s="20" t="s">
        <v>52</v>
      </c>
      <c r="D807" s="10" t="s">
        <v>33</v>
      </c>
      <c r="E807" s="6"/>
      <c r="F807" s="19" t="s">
        <v>3560</v>
      </c>
      <c r="G807" s="8"/>
      <c r="H807" s="19"/>
      <c r="I807" s="6" t="s">
        <v>95</v>
      </c>
      <c r="J807" s="6" t="s">
        <v>36</v>
      </c>
      <c r="K807" s="9" t="s">
        <v>96</v>
      </c>
      <c r="L807" s="9" t="s">
        <v>96</v>
      </c>
      <c r="M807" s="10" t="s">
        <v>39</v>
      </c>
      <c r="N807" s="19" t="s">
        <v>3558</v>
      </c>
      <c r="O807" s="19" t="s">
        <v>3558</v>
      </c>
      <c r="P807" s="22"/>
      <c r="Q807" s="20"/>
      <c r="R807" s="22"/>
      <c r="S807" s="22"/>
      <c r="T807" s="22"/>
      <c r="U807" s="22"/>
      <c r="V807" s="22"/>
      <c r="W807" s="22"/>
      <c r="X807" s="20"/>
      <c r="Y807" s="10" t="s">
        <v>3008</v>
      </c>
      <c r="Z807" s="16" t="s">
        <v>3561</v>
      </c>
      <c r="AA807" s="12" t="str">
        <f t="shared" si="1"/>
        <v>M2-G-12b-E-1</v>
      </c>
      <c r="AB807" s="10" t="s">
        <v>44</v>
      </c>
      <c r="AC807" s="10" t="s">
        <v>555</v>
      </c>
      <c r="AD807" s="10" t="s">
        <v>45</v>
      </c>
      <c r="AE807" s="10" t="s">
        <v>46</v>
      </c>
    </row>
    <row r="808" ht="75.0" customHeight="1">
      <c r="A808" s="6" t="s">
        <v>3555</v>
      </c>
      <c r="B808" s="6" t="s">
        <v>3556</v>
      </c>
      <c r="C808" s="20" t="s">
        <v>52</v>
      </c>
      <c r="D808" s="10" t="s">
        <v>33</v>
      </c>
      <c r="E808" s="6"/>
      <c r="F808" s="19" t="s">
        <v>3562</v>
      </c>
      <c r="G808" s="8"/>
      <c r="H808" s="19"/>
      <c r="I808" s="10" t="s">
        <v>95</v>
      </c>
      <c r="J808" s="6" t="s">
        <v>36</v>
      </c>
      <c r="K808" s="9" t="s">
        <v>96</v>
      </c>
      <c r="L808" s="9" t="s">
        <v>96</v>
      </c>
      <c r="M808" s="10" t="s">
        <v>39</v>
      </c>
      <c r="N808" s="19" t="s">
        <v>3558</v>
      </c>
      <c r="O808" s="19" t="s">
        <v>3558</v>
      </c>
      <c r="P808" s="22"/>
      <c r="Q808" s="20"/>
      <c r="R808" s="22"/>
      <c r="S808" s="22"/>
      <c r="T808" s="22"/>
      <c r="U808" s="22"/>
      <c r="V808" s="22"/>
      <c r="W808" s="22"/>
      <c r="X808" s="20"/>
      <c r="Y808" s="10" t="s">
        <v>3008</v>
      </c>
      <c r="Z808" s="16" t="s">
        <v>3563</v>
      </c>
      <c r="AA808" s="12" t="str">
        <f t="shared" si="1"/>
        <v>M2-G-12b-E-2</v>
      </c>
      <c r="AB808" s="10" t="s">
        <v>44</v>
      </c>
      <c r="AC808" s="10" t="s">
        <v>555</v>
      </c>
      <c r="AD808" s="10" t="s">
        <v>45</v>
      </c>
      <c r="AE808" s="10" t="s">
        <v>46</v>
      </c>
    </row>
    <row r="809" ht="75.0" customHeight="1">
      <c r="A809" s="6" t="s">
        <v>3555</v>
      </c>
      <c r="B809" s="6" t="s">
        <v>3556</v>
      </c>
      <c r="C809" s="20" t="s">
        <v>52</v>
      </c>
      <c r="D809" s="10" t="s">
        <v>33</v>
      </c>
      <c r="E809" s="6"/>
      <c r="F809" s="19" t="s">
        <v>3564</v>
      </c>
      <c r="G809" s="8"/>
      <c r="H809" s="19"/>
      <c r="I809" s="10" t="s">
        <v>95</v>
      </c>
      <c r="J809" s="6" t="s">
        <v>36</v>
      </c>
      <c r="K809" s="9" t="s">
        <v>96</v>
      </c>
      <c r="L809" s="9" t="s">
        <v>96</v>
      </c>
      <c r="M809" s="10" t="s">
        <v>39</v>
      </c>
      <c r="N809" s="19" t="s">
        <v>3558</v>
      </c>
      <c r="O809" s="19" t="s">
        <v>3558</v>
      </c>
      <c r="P809" s="22"/>
      <c r="Q809" s="20"/>
      <c r="R809" s="22"/>
      <c r="S809" s="22"/>
      <c r="T809" s="22"/>
      <c r="U809" s="22"/>
      <c r="V809" s="22"/>
      <c r="W809" s="22"/>
      <c r="X809" s="20"/>
      <c r="Y809" s="10" t="s">
        <v>3008</v>
      </c>
      <c r="Z809" s="16" t="s">
        <v>3565</v>
      </c>
      <c r="AA809" s="12" t="str">
        <f t="shared" si="1"/>
        <v>M2-G-12b-E-3</v>
      </c>
      <c r="AB809" s="10" t="s">
        <v>44</v>
      </c>
      <c r="AC809" s="10" t="s">
        <v>555</v>
      </c>
      <c r="AD809" s="10" t="s">
        <v>45</v>
      </c>
      <c r="AE809" s="10" t="s">
        <v>46</v>
      </c>
    </row>
    <row r="810" ht="75.0" customHeight="1">
      <c r="A810" s="6" t="s">
        <v>3566</v>
      </c>
      <c r="B810" s="6" t="s">
        <v>3567</v>
      </c>
      <c r="C810" s="20" t="s">
        <v>32</v>
      </c>
      <c r="D810" s="7" t="s">
        <v>33</v>
      </c>
      <c r="E810" s="6"/>
      <c r="F810" s="8" t="s">
        <v>3568</v>
      </c>
      <c r="G810" s="9"/>
      <c r="H810" s="9"/>
      <c r="I810" s="6" t="s">
        <v>95</v>
      </c>
      <c r="J810" s="10" t="s">
        <v>957</v>
      </c>
      <c r="K810" s="9"/>
      <c r="L810" s="8" t="s">
        <v>3569</v>
      </c>
      <c r="M810" s="20" t="s">
        <v>39</v>
      </c>
      <c r="N810" s="28" t="s">
        <v>3570</v>
      </c>
      <c r="O810" s="28" t="s">
        <v>3570</v>
      </c>
      <c r="P810" s="22"/>
      <c r="Q810" s="20"/>
      <c r="R810" s="22"/>
      <c r="S810" s="22"/>
      <c r="T810" s="22"/>
      <c r="U810" s="22"/>
      <c r="V810" s="22"/>
      <c r="W810" s="22"/>
      <c r="X810" s="20"/>
      <c r="Y810" s="10" t="s">
        <v>3008</v>
      </c>
      <c r="Z810" s="16" t="s">
        <v>3571</v>
      </c>
      <c r="AA810" s="12" t="str">
        <f t="shared" si="1"/>
        <v>M2-G-12c-I-1</v>
      </c>
      <c r="AB810" s="10" t="s">
        <v>44</v>
      </c>
      <c r="AC810" s="10" t="s">
        <v>555</v>
      </c>
      <c r="AD810" s="10" t="s">
        <v>45</v>
      </c>
      <c r="AE810" s="10" t="s">
        <v>46</v>
      </c>
    </row>
    <row r="811" ht="75.0" customHeight="1">
      <c r="A811" s="6" t="s">
        <v>3566</v>
      </c>
      <c r="B811" s="6" t="s">
        <v>3567</v>
      </c>
      <c r="C811" s="20" t="s">
        <v>52</v>
      </c>
      <c r="D811" s="7" t="s">
        <v>33</v>
      </c>
      <c r="E811" s="6"/>
      <c r="F811" s="8" t="s">
        <v>3572</v>
      </c>
      <c r="G811" s="9"/>
      <c r="H811" s="9"/>
      <c r="I811" s="6" t="s">
        <v>95</v>
      </c>
      <c r="J811" s="10" t="s">
        <v>957</v>
      </c>
      <c r="K811" s="9"/>
      <c r="L811" s="8" t="s">
        <v>3573</v>
      </c>
      <c r="M811" s="33" t="s">
        <v>39</v>
      </c>
      <c r="N811" s="28" t="s">
        <v>3570</v>
      </c>
      <c r="O811" s="28" t="s">
        <v>3570</v>
      </c>
      <c r="P811" s="22"/>
      <c r="Q811" s="20"/>
      <c r="R811" s="22"/>
      <c r="S811" s="22"/>
      <c r="T811" s="22"/>
      <c r="U811" s="22"/>
      <c r="V811" s="22"/>
      <c r="W811" s="22"/>
      <c r="X811" s="20"/>
      <c r="Y811" s="10" t="s">
        <v>3008</v>
      </c>
      <c r="Z811" s="16" t="s">
        <v>3574</v>
      </c>
      <c r="AA811" s="12" t="str">
        <f t="shared" si="1"/>
        <v>M2-G-12c-E-1</v>
      </c>
      <c r="AB811" s="10" t="s">
        <v>44</v>
      </c>
      <c r="AC811" s="10" t="s">
        <v>555</v>
      </c>
      <c r="AD811" s="10" t="s">
        <v>45</v>
      </c>
      <c r="AE811" s="10" t="s">
        <v>46</v>
      </c>
    </row>
    <row r="812" ht="75.0" customHeight="1">
      <c r="A812" s="6" t="s">
        <v>3566</v>
      </c>
      <c r="B812" s="6" t="s">
        <v>3567</v>
      </c>
      <c r="C812" s="20" t="s">
        <v>52</v>
      </c>
      <c r="D812" s="7" t="s">
        <v>33</v>
      </c>
      <c r="E812" s="6"/>
      <c r="F812" s="8" t="s">
        <v>3575</v>
      </c>
      <c r="G812" s="9"/>
      <c r="H812" s="9"/>
      <c r="I812" s="6" t="s">
        <v>95</v>
      </c>
      <c r="J812" s="10" t="s">
        <v>957</v>
      </c>
      <c r="K812" s="9"/>
      <c r="L812" s="8" t="s">
        <v>3576</v>
      </c>
      <c r="M812" s="33" t="s">
        <v>39</v>
      </c>
      <c r="N812" s="28" t="s">
        <v>3570</v>
      </c>
      <c r="O812" s="28" t="s">
        <v>3570</v>
      </c>
      <c r="P812" s="22"/>
      <c r="Q812" s="20"/>
      <c r="R812" s="22"/>
      <c r="S812" s="22"/>
      <c r="T812" s="22"/>
      <c r="U812" s="22"/>
      <c r="V812" s="22"/>
      <c r="W812" s="22"/>
      <c r="X812" s="20"/>
      <c r="Y812" s="10" t="s">
        <v>3008</v>
      </c>
      <c r="Z812" s="16" t="s">
        <v>3577</v>
      </c>
      <c r="AA812" s="12" t="str">
        <f t="shared" si="1"/>
        <v>M2-G-12c-E-2</v>
      </c>
      <c r="AB812" s="10" t="s">
        <v>44</v>
      </c>
      <c r="AC812" s="10" t="s">
        <v>555</v>
      </c>
      <c r="AD812" s="10" t="s">
        <v>45</v>
      </c>
      <c r="AE812" s="10" t="s">
        <v>46</v>
      </c>
    </row>
    <row r="813" ht="75.0" customHeight="1">
      <c r="A813" s="6" t="s">
        <v>3566</v>
      </c>
      <c r="B813" s="6" t="s">
        <v>3567</v>
      </c>
      <c r="C813" s="20" t="s">
        <v>52</v>
      </c>
      <c r="D813" s="7" t="s">
        <v>33</v>
      </c>
      <c r="E813" s="6"/>
      <c r="F813" s="8" t="s">
        <v>3578</v>
      </c>
      <c r="G813" s="9"/>
      <c r="H813" s="9"/>
      <c r="I813" s="6" t="s">
        <v>95</v>
      </c>
      <c r="J813" s="10" t="s">
        <v>957</v>
      </c>
      <c r="K813" s="9"/>
      <c r="L813" s="8" t="s">
        <v>3579</v>
      </c>
      <c r="M813" s="33" t="s">
        <v>39</v>
      </c>
      <c r="N813" s="28" t="s">
        <v>3570</v>
      </c>
      <c r="O813" s="28" t="s">
        <v>3570</v>
      </c>
      <c r="P813" s="22"/>
      <c r="Q813" s="20"/>
      <c r="R813" s="22"/>
      <c r="S813" s="22"/>
      <c r="T813" s="22"/>
      <c r="U813" s="22"/>
      <c r="V813" s="22"/>
      <c r="W813" s="22"/>
      <c r="X813" s="20"/>
      <c r="Y813" s="10" t="s">
        <v>3008</v>
      </c>
      <c r="Z813" s="16" t="s">
        <v>3580</v>
      </c>
      <c r="AA813" s="12" t="str">
        <f t="shared" si="1"/>
        <v>M2-G-12c-E-3</v>
      </c>
      <c r="AB813" s="10" t="s">
        <v>44</v>
      </c>
      <c r="AC813" s="10" t="s">
        <v>555</v>
      </c>
      <c r="AD813" s="10" t="s">
        <v>45</v>
      </c>
      <c r="AE813" s="10" t="s">
        <v>46</v>
      </c>
    </row>
    <row r="814" ht="75.0" customHeight="1">
      <c r="A814" s="6" t="s">
        <v>3581</v>
      </c>
      <c r="B814" s="6" t="s">
        <v>3582</v>
      </c>
      <c r="C814" s="20" t="s">
        <v>32</v>
      </c>
      <c r="D814" s="7" t="s">
        <v>33</v>
      </c>
      <c r="E814" s="6"/>
      <c r="F814" s="9" t="s">
        <v>3583</v>
      </c>
      <c r="G814" s="9"/>
      <c r="H814" s="9"/>
      <c r="I814" s="10" t="s">
        <v>95</v>
      </c>
      <c r="J814" s="6" t="s">
        <v>36</v>
      </c>
      <c r="K814" s="8" t="s">
        <v>3584</v>
      </c>
      <c r="L814" s="8" t="s">
        <v>3585</v>
      </c>
      <c r="M814" s="33" t="s">
        <v>39</v>
      </c>
      <c r="N814" s="9" t="s">
        <v>3586</v>
      </c>
      <c r="O814" s="9" t="s">
        <v>3586</v>
      </c>
      <c r="P814" s="22"/>
      <c r="Q814" s="20"/>
      <c r="R814" s="22"/>
      <c r="S814" s="22"/>
      <c r="T814" s="22"/>
      <c r="U814" s="22"/>
      <c r="V814" s="22"/>
      <c r="W814" s="22"/>
      <c r="X814" s="20"/>
      <c r="Y814" s="10" t="s">
        <v>3008</v>
      </c>
      <c r="Z814" s="14" t="s">
        <v>3587</v>
      </c>
      <c r="AA814" s="12" t="str">
        <f t="shared" si="1"/>
        <v>M2-G-13a-I-1</v>
      </c>
      <c r="AB814" s="10" t="s">
        <v>44</v>
      </c>
      <c r="AC814" s="10" t="s">
        <v>555</v>
      </c>
      <c r="AD814" s="10" t="s">
        <v>45</v>
      </c>
      <c r="AE814" s="10"/>
    </row>
    <row r="815" ht="75.0" customHeight="1">
      <c r="A815" s="6" t="s">
        <v>3581</v>
      </c>
      <c r="B815" s="6" t="s">
        <v>3582</v>
      </c>
      <c r="C815" s="20" t="s">
        <v>32</v>
      </c>
      <c r="D815" s="7" t="s">
        <v>33</v>
      </c>
      <c r="E815" s="6"/>
      <c r="F815" s="8" t="s">
        <v>3588</v>
      </c>
      <c r="G815" s="9"/>
      <c r="H815" s="9"/>
      <c r="I815" s="10" t="s">
        <v>95</v>
      </c>
      <c r="J815" s="6" t="s">
        <v>36</v>
      </c>
      <c r="K815" s="8" t="s">
        <v>3589</v>
      </c>
      <c r="L815" s="8" t="s">
        <v>3585</v>
      </c>
      <c r="M815" s="20" t="s">
        <v>39</v>
      </c>
      <c r="N815" s="9" t="s">
        <v>3586</v>
      </c>
      <c r="O815" s="9" t="s">
        <v>3586</v>
      </c>
      <c r="P815" s="22"/>
      <c r="Q815" s="20"/>
      <c r="R815" s="22"/>
      <c r="S815" s="22"/>
      <c r="T815" s="22"/>
      <c r="U815" s="22"/>
      <c r="V815" s="22"/>
      <c r="W815" s="22"/>
      <c r="X815" s="20"/>
      <c r="Y815" s="10" t="s">
        <v>3008</v>
      </c>
      <c r="Z815" s="14" t="s">
        <v>3590</v>
      </c>
      <c r="AA815" s="12" t="str">
        <f t="shared" si="1"/>
        <v>M2-G-13a-I-2</v>
      </c>
      <c r="AB815" s="10" t="s">
        <v>44</v>
      </c>
      <c r="AC815" s="10" t="s">
        <v>555</v>
      </c>
      <c r="AD815" s="10" t="s">
        <v>45</v>
      </c>
      <c r="AE815" s="10"/>
    </row>
    <row r="816" ht="75.0" customHeight="1">
      <c r="A816" s="6" t="s">
        <v>3581</v>
      </c>
      <c r="B816" s="6" t="s">
        <v>3582</v>
      </c>
      <c r="C816" s="20" t="s">
        <v>32</v>
      </c>
      <c r="D816" s="7" t="s">
        <v>33</v>
      </c>
      <c r="E816" s="6"/>
      <c r="F816" s="8" t="s">
        <v>3591</v>
      </c>
      <c r="G816" s="9"/>
      <c r="H816" s="9"/>
      <c r="I816" s="10" t="s">
        <v>95</v>
      </c>
      <c r="J816" s="6" t="s">
        <v>36</v>
      </c>
      <c r="K816" s="8" t="s">
        <v>3592</v>
      </c>
      <c r="L816" s="8" t="s">
        <v>3585</v>
      </c>
      <c r="M816" s="20" t="s">
        <v>39</v>
      </c>
      <c r="N816" s="9" t="s">
        <v>3586</v>
      </c>
      <c r="O816" s="9" t="s">
        <v>3586</v>
      </c>
      <c r="P816" s="22"/>
      <c r="Q816" s="20"/>
      <c r="R816" s="22"/>
      <c r="S816" s="22"/>
      <c r="T816" s="22"/>
      <c r="U816" s="22"/>
      <c r="V816" s="22"/>
      <c r="W816" s="22"/>
      <c r="X816" s="20"/>
      <c r="Y816" s="10" t="s">
        <v>3008</v>
      </c>
      <c r="Z816" s="14" t="s">
        <v>3593</v>
      </c>
      <c r="AA816" s="12" t="str">
        <f t="shared" si="1"/>
        <v>M2-G-13a-I-3</v>
      </c>
      <c r="AB816" s="10" t="s">
        <v>44</v>
      </c>
      <c r="AC816" s="10" t="s">
        <v>555</v>
      </c>
      <c r="AD816" s="10" t="s">
        <v>45</v>
      </c>
      <c r="AE816" s="10"/>
    </row>
    <row r="817" ht="75.0" customHeight="1">
      <c r="A817" s="6" t="s">
        <v>3594</v>
      </c>
      <c r="B817" s="6" t="s">
        <v>3595</v>
      </c>
      <c r="C817" s="20" t="s">
        <v>32</v>
      </c>
      <c r="D817" s="7" t="s">
        <v>33</v>
      </c>
      <c r="E817" s="6"/>
      <c r="F817" s="8" t="s">
        <v>3596</v>
      </c>
      <c r="G817" s="28" t="s">
        <v>3597</v>
      </c>
      <c r="H817" s="9"/>
      <c r="I817" s="6" t="s">
        <v>95</v>
      </c>
      <c r="J817" s="6" t="s">
        <v>66</v>
      </c>
      <c r="K817" s="9" t="s">
        <v>757</v>
      </c>
      <c r="L817" s="8" t="s">
        <v>3598</v>
      </c>
      <c r="M817" s="33" t="s">
        <v>39</v>
      </c>
      <c r="N817" s="9" t="s">
        <v>3599</v>
      </c>
      <c r="O817" s="9" t="s">
        <v>3600</v>
      </c>
      <c r="P817" s="22"/>
      <c r="Q817" s="20"/>
      <c r="R817" s="22"/>
      <c r="S817" s="22"/>
      <c r="T817" s="22"/>
      <c r="U817" s="22"/>
      <c r="V817" s="22"/>
      <c r="W817" s="22"/>
      <c r="X817" s="20"/>
      <c r="Y817" s="10" t="s">
        <v>3601</v>
      </c>
      <c r="Z817" s="14" t="s">
        <v>3602</v>
      </c>
      <c r="AA817" s="12" t="str">
        <f t="shared" si="1"/>
        <v>M2-EyP-1a-I-1</v>
      </c>
      <c r="AB817" s="10" t="s">
        <v>44</v>
      </c>
      <c r="AC817" s="10" t="s">
        <v>555</v>
      </c>
      <c r="AD817" s="10" t="s">
        <v>45</v>
      </c>
      <c r="AE817" s="10"/>
    </row>
    <row r="818" ht="75.0" customHeight="1">
      <c r="A818" s="6" t="s">
        <v>3594</v>
      </c>
      <c r="B818" s="6" t="s">
        <v>3595</v>
      </c>
      <c r="C818" s="20" t="s">
        <v>32</v>
      </c>
      <c r="D818" s="7" t="s">
        <v>33</v>
      </c>
      <c r="E818" s="6"/>
      <c r="F818" s="8" t="s">
        <v>3603</v>
      </c>
      <c r="G818" s="28" t="s">
        <v>3604</v>
      </c>
      <c r="H818" s="9"/>
      <c r="I818" s="6" t="s">
        <v>95</v>
      </c>
      <c r="J818" s="6" t="s">
        <v>66</v>
      </c>
      <c r="K818" s="9" t="s">
        <v>757</v>
      </c>
      <c r="L818" s="8" t="s">
        <v>3605</v>
      </c>
      <c r="M818" s="33" t="s">
        <v>39</v>
      </c>
      <c r="N818" s="9" t="s">
        <v>3606</v>
      </c>
      <c r="O818" s="9" t="s">
        <v>3607</v>
      </c>
      <c r="P818" s="22"/>
      <c r="Q818" s="20"/>
      <c r="R818" s="22"/>
      <c r="S818" s="22"/>
      <c r="T818" s="22"/>
      <c r="U818" s="22"/>
      <c r="V818" s="22"/>
      <c r="W818" s="22"/>
      <c r="X818" s="20"/>
      <c r="Y818" s="10" t="s">
        <v>3601</v>
      </c>
      <c r="Z818" s="14" t="s">
        <v>3608</v>
      </c>
      <c r="AA818" s="12" t="str">
        <f t="shared" si="1"/>
        <v>M2-EyP-1a-I-2</v>
      </c>
      <c r="AB818" s="10" t="s">
        <v>44</v>
      </c>
      <c r="AC818" s="10" t="s">
        <v>555</v>
      </c>
      <c r="AD818" s="10" t="s">
        <v>45</v>
      </c>
      <c r="AE818" s="10"/>
    </row>
    <row r="819" ht="75.0" customHeight="1">
      <c r="A819" s="6" t="s">
        <v>3594</v>
      </c>
      <c r="B819" s="6" t="s">
        <v>3595</v>
      </c>
      <c r="C819" s="20" t="s">
        <v>32</v>
      </c>
      <c r="D819" s="7" t="s">
        <v>33</v>
      </c>
      <c r="E819" s="6"/>
      <c r="F819" s="8" t="s">
        <v>3609</v>
      </c>
      <c r="G819" s="28" t="s">
        <v>3610</v>
      </c>
      <c r="H819" s="9"/>
      <c r="I819" s="6" t="s">
        <v>95</v>
      </c>
      <c r="J819" s="6" t="s">
        <v>66</v>
      </c>
      <c r="K819" s="9" t="s">
        <v>757</v>
      </c>
      <c r="L819" s="8" t="s">
        <v>3611</v>
      </c>
      <c r="M819" s="33" t="s">
        <v>39</v>
      </c>
      <c r="N819" s="9" t="s">
        <v>3612</v>
      </c>
      <c r="O819" s="9" t="s">
        <v>3613</v>
      </c>
      <c r="P819" s="22"/>
      <c r="Q819" s="20"/>
      <c r="R819" s="22"/>
      <c r="S819" s="22"/>
      <c r="T819" s="22"/>
      <c r="U819" s="22"/>
      <c r="V819" s="22"/>
      <c r="W819" s="22"/>
      <c r="X819" s="20"/>
      <c r="Y819" s="10" t="s">
        <v>3601</v>
      </c>
      <c r="Z819" s="14" t="s">
        <v>3614</v>
      </c>
      <c r="AA819" s="12" t="str">
        <f t="shared" si="1"/>
        <v>M2-EyP-1a-I-3</v>
      </c>
      <c r="AB819" s="10" t="s">
        <v>44</v>
      </c>
      <c r="AC819" s="10" t="s">
        <v>555</v>
      </c>
      <c r="AD819" s="10" t="s">
        <v>45</v>
      </c>
      <c r="AE819" s="10"/>
    </row>
    <row r="820" ht="75.0" customHeight="1">
      <c r="A820" s="6" t="s">
        <v>3594</v>
      </c>
      <c r="B820" s="6" t="s">
        <v>3595</v>
      </c>
      <c r="C820" s="20" t="s">
        <v>52</v>
      </c>
      <c r="D820" s="7" t="s">
        <v>33</v>
      </c>
      <c r="E820" s="6"/>
      <c r="F820" s="8" t="s">
        <v>3615</v>
      </c>
      <c r="G820" s="9" t="s">
        <v>3616</v>
      </c>
      <c r="H820" s="9"/>
      <c r="I820" s="6" t="s">
        <v>95</v>
      </c>
      <c r="J820" s="6" t="s">
        <v>76</v>
      </c>
      <c r="K820" s="9" t="s">
        <v>3617</v>
      </c>
      <c r="L820" s="8" t="s">
        <v>3618</v>
      </c>
      <c r="M820" s="33" t="s">
        <v>39</v>
      </c>
      <c r="N820" s="9" t="s">
        <v>3619</v>
      </c>
      <c r="O820" s="9" t="s">
        <v>3620</v>
      </c>
      <c r="P820" s="22"/>
      <c r="Q820" s="20"/>
      <c r="R820" s="22"/>
      <c r="S820" s="22"/>
      <c r="T820" s="22"/>
      <c r="U820" s="22"/>
      <c r="V820" s="22"/>
      <c r="W820" s="22"/>
      <c r="X820" s="20"/>
      <c r="Y820" s="10" t="s">
        <v>3601</v>
      </c>
      <c r="Z820" s="14" t="s">
        <v>3621</v>
      </c>
      <c r="AA820" s="12" t="str">
        <f t="shared" si="1"/>
        <v>M2-EyP-1a-E-1</v>
      </c>
      <c r="AB820" s="10" t="s">
        <v>44</v>
      </c>
      <c r="AC820" s="10" t="s">
        <v>555</v>
      </c>
      <c r="AD820" s="10" t="s">
        <v>45</v>
      </c>
      <c r="AE820" s="10"/>
    </row>
    <row r="821" ht="75.0" customHeight="1">
      <c r="A821" s="6" t="s">
        <v>3594</v>
      </c>
      <c r="B821" s="6" t="s">
        <v>3595</v>
      </c>
      <c r="C821" s="20" t="s">
        <v>52</v>
      </c>
      <c r="D821" s="7" t="s">
        <v>33</v>
      </c>
      <c r="E821" s="6"/>
      <c r="F821" s="8" t="s">
        <v>3622</v>
      </c>
      <c r="G821" s="28" t="s">
        <v>3623</v>
      </c>
      <c r="H821" s="9"/>
      <c r="I821" s="6" t="s">
        <v>95</v>
      </c>
      <c r="J821" s="6" t="s">
        <v>76</v>
      </c>
      <c r="K821" s="9" t="s">
        <v>3617</v>
      </c>
      <c r="L821" s="8" t="s">
        <v>3624</v>
      </c>
      <c r="M821" s="33" t="s">
        <v>39</v>
      </c>
      <c r="N821" s="8" t="s">
        <v>3625</v>
      </c>
      <c r="O821" s="9" t="s">
        <v>3626</v>
      </c>
      <c r="P821" s="22"/>
      <c r="Q821" s="20"/>
      <c r="R821" s="22"/>
      <c r="S821" s="22"/>
      <c r="T821" s="22"/>
      <c r="U821" s="22"/>
      <c r="V821" s="22"/>
      <c r="W821" s="22"/>
      <c r="X821" s="20"/>
      <c r="Y821" s="10" t="s">
        <v>3601</v>
      </c>
      <c r="Z821" s="14" t="s">
        <v>3627</v>
      </c>
      <c r="AA821" s="12" t="str">
        <f t="shared" si="1"/>
        <v>M2-EyP-1a-E-2</v>
      </c>
      <c r="AB821" s="10" t="s">
        <v>44</v>
      </c>
      <c r="AC821" s="10" t="s">
        <v>555</v>
      </c>
      <c r="AD821" s="10" t="s">
        <v>45</v>
      </c>
      <c r="AE821" s="10"/>
    </row>
    <row r="822" ht="75.0" customHeight="1">
      <c r="A822" s="6" t="s">
        <v>3594</v>
      </c>
      <c r="B822" s="6" t="s">
        <v>3595</v>
      </c>
      <c r="C822" s="20" t="s">
        <v>52</v>
      </c>
      <c r="D822" s="7" t="s">
        <v>33</v>
      </c>
      <c r="E822" s="6"/>
      <c r="F822" s="8" t="s">
        <v>3628</v>
      </c>
      <c r="G822" s="28" t="s">
        <v>3629</v>
      </c>
      <c r="H822" s="9"/>
      <c r="I822" s="6" t="s">
        <v>95</v>
      </c>
      <c r="J822" s="6" t="s">
        <v>76</v>
      </c>
      <c r="K822" s="9" t="s">
        <v>3617</v>
      </c>
      <c r="L822" s="8" t="s">
        <v>3630</v>
      </c>
      <c r="M822" s="33" t="s">
        <v>39</v>
      </c>
      <c r="N822" s="9" t="s">
        <v>3631</v>
      </c>
      <c r="O822" s="9" t="s">
        <v>3632</v>
      </c>
      <c r="P822" s="22"/>
      <c r="Q822" s="20"/>
      <c r="R822" s="22"/>
      <c r="S822" s="22"/>
      <c r="T822" s="22"/>
      <c r="U822" s="22"/>
      <c r="V822" s="22"/>
      <c r="W822" s="22"/>
      <c r="X822" s="20"/>
      <c r="Y822" s="10" t="s">
        <v>3601</v>
      </c>
      <c r="Z822" s="14" t="s">
        <v>3633</v>
      </c>
      <c r="AA822" s="12" t="str">
        <f t="shared" si="1"/>
        <v>M2-EyP-1a-E-3</v>
      </c>
      <c r="AB822" s="10" t="s">
        <v>44</v>
      </c>
      <c r="AC822" s="10" t="s">
        <v>555</v>
      </c>
      <c r="AD822" s="10" t="s">
        <v>45</v>
      </c>
      <c r="AE822" s="10"/>
    </row>
    <row r="823" ht="75.0" customHeight="1">
      <c r="A823" s="6" t="s">
        <v>3634</v>
      </c>
      <c r="B823" s="6" t="s">
        <v>3635</v>
      </c>
      <c r="C823" s="20" t="s">
        <v>32</v>
      </c>
      <c r="D823" s="7" t="s">
        <v>33</v>
      </c>
      <c r="E823" s="6"/>
      <c r="F823" s="8" t="s">
        <v>3636</v>
      </c>
      <c r="G823" s="9"/>
      <c r="H823" s="9"/>
      <c r="I823" s="6" t="s">
        <v>95</v>
      </c>
      <c r="J823" s="6" t="s">
        <v>36</v>
      </c>
      <c r="K823" s="9" t="s">
        <v>3637</v>
      </c>
      <c r="L823" s="8" t="s">
        <v>3638</v>
      </c>
      <c r="M823" s="33" t="s">
        <v>39</v>
      </c>
      <c r="N823" s="8" t="s">
        <v>3639</v>
      </c>
      <c r="O823" s="8" t="s">
        <v>3640</v>
      </c>
      <c r="P823" s="22"/>
      <c r="Q823" s="20"/>
      <c r="R823" s="22"/>
      <c r="S823" s="22"/>
      <c r="T823" s="22"/>
      <c r="U823" s="22"/>
      <c r="V823" s="22"/>
      <c r="W823" s="22"/>
      <c r="X823" s="20"/>
      <c r="Y823" s="10" t="s">
        <v>3601</v>
      </c>
      <c r="Z823" s="14" t="s">
        <v>3641</v>
      </c>
      <c r="AA823" s="12" t="str">
        <f t="shared" si="1"/>
        <v>M2-EyP-1b-I-1</v>
      </c>
      <c r="AB823" s="10" t="s">
        <v>44</v>
      </c>
      <c r="AC823" s="10" t="s">
        <v>555</v>
      </c>
      <c r="AD823" s="10" t="s">
        <v>45</v>
      </c>
      <c r="AE823" s="10"/>
    </row>
    <row r="824" ht="75.0" customHeight="1">
      <c r="A824" s="6" t="s">
        <v>3634</v>
      </c>
      <c r="B824" s="6" t="s">
        <v>3635</v>
      </c>
      <c r="C824" s="20" t="s">
        <v>32</v>
      </c>
      <c r="D824" s="7" t="s">
        <v>33</v>
      </c>
      <c r="E824" s="6"/>
      <c r="F824" s="8" t="s">
        <v>3642</v>
      </c>
      <c r="G824" s="9"/>
      <c r="H824" s="9"/>
      <c r="I824" s="6" t="s">
        <v>95</v>
      </c>
      <c r="J824" s="6" t="s">
        <v>36</v>
      </c>
      <c r="K824" s="9" t="s">
        <v>3643</v>
      </c>
      <c r="L824" s="8" t="s">
        <v>3644</v>
      </c>
      <c r="M824" s="33" t="s">
        <v>39</v>
      </c>
      <c r="N824" s="9" t="s">
        <v>3645</v>
      </c>
      <c r="O824" s="9" t="s">
        <v>3646</v>
      </c>
      <c r="P824" s="22"/>
      <c r="Q824" s="20"/>
      <c r="R824" s="22"/>
      <c r="S824" s="22"/>
      <c r="T824" s="22"/>
      <c r="U824" s="22"/>
      <c r="V824" s="22"/>
      <c r="W824" s="22"/>
      <c r="X824" s="20"/>
      <c r="Y824" s="10" t="s">
        <v>3601</v>
      </c>
      <c r="Z824" s="14" t="s">
        <v>3647</v>
      </c>
      <c r="AA824" s="12" t="str">
        <f t="shared" si="1"/>
        <v>M2-EyP-1b-I-2</v>
      </c>
      <c r="AB824" s="10" t="s">
        <v>44</v>
      </c>
      <c r="AC824" s="10" t="s">
        <v>555</v>
      </c>
      <c r="AD824" s="10" t="s">
        <v>45</v>
      </c>
      <c r="AE824" s="10"/>
    </row>
    <row r="825" ht="75.0" customHeight="1">
      <c r="A825" s="6" t="s">
        <v>3634</v>
      </c>
      <c r="B825" s="6" t="s">
        <v>3635</v>
      </c>
      <c r="C825" s="20" t="s">
        <v>32</v>
      </c>
      <c r="D825" s="7" t="s">
        <v>33</v>
      </c>
      <c r="E825" s="6"/>
      <c r="F825" s="8" t="s">
        <v>3648</v>
      </c>
      <c r="G825" s="9"/>
      <c r="H825" s="9"/>
      <c r="I825" s="6" t="s">
        <v>95</v>
      </c>
      <c r="J825" s="6" t="s">
        <v>36</v>
      </c>
      <c r="K825" s="9" t="s">
        <v>3643</v>
      </c>
      <c r="L825" s="8" t="s">
        <v>3649</v>
      </c>
      <c r="M825" s="33" t="s">
        <v>39</v>
      </c>
      <c r="N825" s="9" t="s">
        <v>3650</v>
      </c>
      <c r="O825" s="8" t="s">
        <v>3651</v>
      </c>
      <c r="P825" s="22"/>
      <c r="Q825" s="20"/>
      <c r="R825" s="22"/>
      <c r="S825" s="22"/>
      <c r="T825" s="22"/>
      <c r="U825" s="22"/>
      <c r="V825" s="22"/>
      <c r="W825" s="22"/>
      <c r="X825" s="20"/>
      <c r="Y825" s="10" t="s">
        <v>3601</v>
      </c>
      <c r="Z825" s="14" t="s">
        <v>3652</v>
      </c>
      <c r="AA825" s="12" t="str">
        <f t="shared" si="1"/>
        <v>M2-EyP-1b-I-3</v>
      </c>
      <c r="AB825" s="10" t="s">
        <v>44</v>
      </c>
      <c r="AC825" s="10" t="s">
        <v>555</v>
      </c>
      <c r="AD825" s="10" t="s">
        <v>45</v>
      </c>
      <c r="AE825" s="10"/>
    </row>
    <row r="826" ht="75.0" customHeight="1">
      <c r="A826" s="6" t="s">
        <v>3634</v>
      </c>
      <c r="B826" s="6" t="s">
        <v>3635</v>
      </c>
      <c r="C826" s="20" t="s">
        <v>52</v>
      </c>
      <c r="D826" s="7" t="s">
        <v>33</v>
      </c>
      <c r="E826" s="6"/>
      <c r="F826" s="9" t="s">
        <v>3653</v>
      </c>
      <c r="G826" s="9" t="s">
        <v>3654</v>
      </c>
      <c r="H826" s="9"/>
      <c r="I826" s="6" t="s">
        <v>95</v>
      </c>
      <c r="J826" s="6" t="s">
        <v>73</v>
      </c>
      <c r="K826" s="9" t="s">
        <v>3655</v>
      </c>
      <c r="L826" s="8" t="s">
        <v>3656</v>
      </c>
      <c r="M826" s="33" t="s">
        <v>39</v>
      </c>
      <c r="N826" s="9" t="s">
        <v>3657</v>
      </c>
      <c r="O826" s="9" t="s">
        <v>3658</v>
      </c>
      <c r="P826" s="22"/>
      <c r="Q826" s="20"/>
      <c r="R826" s="22"/>
      <c r="S826" s="22"/>
      <c r="T826" s="22"/>
      <c r="U826" s="22"/>
      <c r="V826" s="22"/>
      <c r="W826" s="22"/>
      <c r="X826" s="20"/>
      <c r="Y826" s="10" t="s">
        <v>3601</v>
      </c>
      <c r="Z826" s="14" t="s">
        <v>3659</v>
      </c>
      <c r="AA826" s="12" t="str">
        <f t="shared" si="1"/>
        <v>M2-EyP-1b-E-1</v>
      </c>
      <c r="AB826" s="10" t="s">
        <v>44</v>
      </c>
      <c r="AC826" s="10" t="s">
        <v>555</v>
      </c>
      <c r="AD826" s="10" t="s">
        <v>45</v>
      </c>
      <c r="AE826" s="10"/>
    </row>
    <row r="827" ht="75.0" customHeight="1">
      <c r="A827" s="6" t="s">
        <v>3634</v>
      </c>
      <c r="B827" s="6" t="s">
        <v>3635</v>
      </c>
      <c r="C827" s="20" t="s">
        <v>52</v>
      </c>
      <c r="D827" s="7" t="s">
        <v>33</v>
      </c>
      <c r="E827" s="6"/>
      <c r="F827" s="9" t="s">
        <v>3660</v>
      </c>
      <c r="G827" s="9" t="s">
        <v>3661</v>
      </c>
      <c r="H827" s="9"/>
      <c r="I827" s="6" t="s">
        <v>95</v>
      </c>
      <c r="J827" s="6" t="s">
        <v>73</v>
      </c>
      <c r="K827" s="9" t="s">
        <v>3662</v>
      </c>
      <c r="L827" s="8" t="s">
        <v>3663</v>
      </c>
      <c r="M827" s="33" t="s">
        <v>39</v>
      </c>
      <c r="N827" s="9" t="s">
        <v>3606</v>
      </c>
      <c r="O827" s="9" t="s">
        <v>3664</v>
      </c>
      <c r="P827" s="22"/>
      <c r="Q827" s="20"/>
      <c r="R827" s="22"/>
      <c r="S827" s="22"/>
      <c r="T827" s="22"/>
      <c r="U827" s="22"/>
      <c r="V827" s="22"/>
      <c r="W827" s="22"/>
      <c r="X827" s="20"/>
      <c r="Y827" s="10" t="s">
        <v>3601</v>
      </c>
      <c r="Z827" s="14" t="s">
        <v>3665</v>
      </c>
      <c r="AA827" s="12" t="str">
        <f t="shared" si="1"/>
        <v>M2-EyP-1b-E-2</v>
      </c>
      <c r="AB827" s="10" t="s">
        <v>44</v>
      </c>
      <c r="AC827" s="10" t="s">
        <v>555</v>
      </c>
      <c r="AD827" s="10" t="s">
        <v>45</v>
      </c>
      <c r="AE827" s="10"/>
    </row>
    <row r="828" ht="75.0" customHeight="1">
      <c r="A828" s="6" t="s">
        <v>3634</v>
      </c>
      <c r="B828" s="6" t="s">
        <v>3635</v>
      </c>
      <c r="C828" s="20" t="s">
        <v>52</v>
      </c>
      <c r="D828" s="7" t="s">
        <v>33</v>
      </c>
      <c r="E828" s="6"/>
      <c r="F828" s="9" t="s">
        <v>3666</v>
      </c>
      <c r="G828" s="9" t="s">
        <v>3667</v>
      </c>
      <c r="H828" s="9"/>
      <c r="I828" s="6" t="s">
        <v>95</v>
      </c>
      <c r="J828" s="6" t="s">
        <v>73</v>
      </c>
      <c r="K828" s="9" t="s">
        <v>3668</v>
      </c>
      <c r="L828" s="8" t="s">
        <v>3669</v>
      </c>
      <c r="M828" s="33" t="s">
        <v>39</v>
      </c>
      <c r="N828" s="9" t="s">
        <v>3670</v>
      </c>
      <c r="O828" s="9" t="s">
        <v>3671</v>
      </c>
      <c r="P828" s="22"/>
      <c r="Q828" s="20"/>
      <c r="R828" s="22"/>
      <c r="S828" s="22"/>
      <c r="T828" s="22"/>
      <c r="U828" s="22"/>
      <c r="V828" s="22"/>
      <c r="W828" s="22"/>
      <c r="X828" s="20"/>
      <c r="Y828" s="10" t="s">
        <v>3601</v>
      </c>
      <c r="Z828" s="14" t="s">
        <v>3672</v>
      </c>
      <c r="AA828" s="12" t="str">
        <f t="shared" si="1"/>
        <v>M2-EyP-1b-E-3</v>
      </c>
      <c r="AB828" s="10" t="s">
        <v>44</v>
      </c>
      <c r="AC828" s="10" t="s">
        <v>555</v>
      </c>
      <c r="AD828" s="10" t="s">
        <v>45</v>
      </c>
      <c r="AE828" s="10"/>
    </row>
    <row r="829" ht="75.0" customHeight="1">
      <c r="A829" s="6" t="s">
        <v>3673</v>
      </c>
      <c r="B829" s="6" t="s">
        <v>3674</v>
      </c>
      <c r="C829" s="20" t="s">
        <v>32</v>
      </c>
      <c r="D829" s="7" t="s">
        <v>33</v>
      </c>
      <c r="E829" s="6"/>
      <c r="F829" s="9" t="s">
        <v>3675</v>
      </c>
      <c r="G829" s="9"/>
      <c r="H829" s="9"/>
      <c r="I829" s="6" t="s">
        <v>95</v>
      </c>
      <c r="J829" s="6" t="s">
        <v>3676</v>
      </c>
      <c r="K829" s="9" t="s">
        <v>3677</v>
      </c>
      <c r="L829" s="9"/>
      <c r="M829" s="20" t="s">
        <v>39</v>
      </c>
      <c r="N829" s="8" t="s">
        <v>3678</v>
      </c>
      <c r="O829" s="8" t="s">
        <v>3678</v>
      </c>
      <c r="P829" s="22"/>
      <c r="Q829" s="20"/>
      <c r="R829" s="19"/>
      <c r="S829" s="22"/>
      <c r="T829" s="22"/>
      <c r="U829" s="22"/>
      <c r="V829" s="22"/>
      <c r="W829" s="22"/>
      <c r="X829" s="20"/>
      <c r="Y829" s="10" t="s">
        <v>3601</v>
      </c>
      <c r="Z829" s="8" t="s">
        <v>3679</v>
      </c>
      <c r="AA829" s="12" t="str">
        <f t="shared" si="1"/>
        <v>M2-EyP-2a-I-1</v>
      </c>
      <c r="AB829" s="10"/>
      <c r="AC829" s="10"/>
      <c r="AD829" s="10" t="s">
        <v>45</v>
      </c>
      <c r="AE829" s="10" t="s">
        <v>46</v>
      </c>
    </row>
    <row r="830" ht="75.0" customHeight="1">
      <c r="A830" s="6" t="s">
        <v>3673</v>
      </c>
      <c r="B830" s="6" t="s">
        <v>3674</v>
      </c>
      <c r="C830" s="20" t="s">
        <v>32</v>
      </c>
      <c r="D830" s="7" t="s">
        <v>33</v>
      </c>
      <c r="E830" s="6"/>
      <c r="F830" s="9" t="s">
        <v>3680</v>
      </c>
      <c r="G830" s="9"/>
      <c r="H830" s="9"/>
      <c r="I830" s="6" t="s">
        <v>95</v>
      </c>
      <c r="J830" s="6" t="s">
        <v>3676</v>
      </c>
      <c r="K830" s="9" t="s">
        <v>3677</v>
      </c>
      <c r="L830" s="9"/>
      <c r="M830" s="20" t="s">
        <v>39</v>
      </c>
      <c r="N830" s="8" t="s">
        <v>3681</v>
      </c>
      <c r="O830" s="8" t="s">
        <v>3681</v>
      </c>
      <c r="P830" s="22"/>
      <c r="Q830" s="20"/>
      <c r="R830" s="22"/>
      <c r="S830" s="22"/>
      <c r="T830" s="22"/>
      <c r="U830" s="22"/>
      <c r="V830" s="22"/>
      <c r="W830" s="22"/>
      <c r="X830" s="20"/>
      <c r="Y830" s="10" t="s">
        <v>3601</v>
      </c>
      <c r="Z830" s="8" t="s">
        <v>3682</v>
      </c>
      <c r="AA830" s="12" t="str">
        <f t="shared" si="1"/>
        <v>M2-EyP-2a-I-2</v>
      </c>
      <c r="AB830" s="10"/>
      <c r="AC830" s="10"/>
      <c r="AD830" s="10" t="s">
        <v>45</v>
      </c>
      <c r="AE830" s="10" t="s">
        <v>46</v>
      </c>
    </row>
    <row r="831" ht="75.0" customHeight="1">
      <c r="A831" s="6" t="s">
        <v>3673</v>
      </c>
      <c r="B831" s="6" t="s">
        <v>3674</v>
      </c>
      <c r="C831" s="20" t="s">
        <v>32</v>
      </c>
      <c r="D831" s="7" t="s">
        <v>33</v>
      </c>
      <c r="E831" s="6"/>
      <c r="F831" s="8" t="s">
        <v>3683</v>
      </c>
      <c r="G831" s="9"/>
      <c r="H831" s="9"/>
      <c r="I831" s="6" t="s">
        <v>95</v>
      </c>
      <c r="J831" s="6" t="s">
        <v>3676</v>
      </c>
      <c r="K831" s="9" t="s">
        <v>3677</v>
      </c>
      <c r="L831" s="9"/>
      <c r="M831" s="20" t="s">
        <v>39</v>
      </c>
      <c r="N831" s="8" t="s">
        <v>3684</v>
      </c>
      <c r="O831" s="8" t="s">
        <v>3684</v>
      </c>
      <c r="P831" s="22"/>
      <c r="Q831" s="20"/>
      <c r="R831" s="22"/>
      <c r="S831" s="22"/>
      <c r="T831" s="22"/>
      <c r="U831" s="22"/>
      <c r="V831" s="22"/>
      <c r="W831" s="22"/>
      <c r="X831" s="20"/>
      <c r="Y831" s="10" t="s">
        <v>3601</v>
      </c>
      <c r="Z831" s="8" t="s">
        <v>3685</v>
      </c>
      <c r="AA831" s="12" t="str">
        <f t="shared" si="1"/>
        <v>M2-EyP-2a-I-3</v>
      </c>
      <c r="AB831" s="10"/>
      <c r="AC831" s="10"/>
      <c r="AD831" s="10" t="s">
        <v>45</v>
      </c>
      <c r="AE831" s="10" t="s">
        <v>46</v>
      </c>
    </row>
    <row r="832" ht="75.0" customHeight="1">
      <c r="A832" s="6" t="s">
        <v>3686</v>
      </c>
      <c r="B832" s="6" t="s">
        <v>3687</v>
      </c>
      <c r="C832" s="20" t="s">
        <v>32</v>
      </c>
      <c r="D832" s="7" t="s">
        <v>33</v>
      </c>
      <c r="E832" s="6"/>
      <c r="F832" s="9" t="s">
        <v>3688</v>
      </c>
      <c r="G832" s="9"/>
      <c r="H832" s="9"/>
      <c r="I832" s="6" t="s">
        <v>675</v>
      </c>
      <c r="J832" s="6" t="s">
        <v>212</v>
      </c>
      <c r="K832" s="9" t="s">
        <v>3689</v>
      </c>
      <c r="L832" s="9"/>
      <c r="M832" s="20" t="s">
        <v>39</v>
      </c>
      <c r="N832" s="28" t="s">
        <v>3690</v>
      </c>
      <c r="O832" s="28" t="s">
        <v>3690</v>
      </c>
      <c r="P832" s="22"/>
      <c r="Q832" s="20"/>
      <c r="R832" s="22"/>
      <c r="S832" s="22"/>
      <c r="T832" s="22"/>
      <c r="U832" s="22"/>
      <c r="V832" s="22"/>
      <c r="W832" s="22"/>
      <c r="X832" s="20"/>
      <c r="Y832" s="10" t="s">
        <v>3601</v>
      </c>
      <c r="Z832" s="14" t="s">
        <v>3691</v>
      </c>
      <c r="AA832" s="12" t="str">
        <f t="shared" si="1"/>
        <v>M2-EyP-2b-I-1</v>
      </c>
      <c r="AB832" s="10" t="s">
        <v>44</v>
      </c>
      <c r="AC832" s="10" t="s">
        <v>555</v>
      </c>
      <c r="AD832" s="10" t="s">
        <v>45</v>
      </c>
      <c r="AE832" s="10" t="s">
        <v>46</v>
      </c>
    </row>
    <row r="833" ht="75.0" customHeight="1">
      <c r="A833" s="6" t="s">
        <v>3686</v>
      </c>
      <c r="B833" s="6" t="s">
        <v>3687</v>
      </c>
      <c r="C833" s="20" t="s">
        <v>32</v>
      </c>
      <c r="D833" s="7" t="s">
        <v>33</v>
      </c>
      <c r="E833" s="6"/>
      <c r="F833" s="9" t="s">
        <v>3692</v>
      </c>
      <c r="G833" s="9"/>
      <c r="H833" s="9"/>
      <c r="I833" s="6" t="s">
        <v>675</v>
      </c>
      <c r="J833" s="6" t="s">
        <v>212</v>
      </c>
      <c r="K833" s="9" t="s">
        <v>3693</v>
      </c>
      <c r="L833" s="9"/>
      <c r="M833" s="20" t="s">
        <v>39</v>
      </c>
      <c r="N833" s="28" t="s">
        <v>3694</v>
      </c>
      <c r="O833" s="28" t="s">
        <v>3694</v>
      </c>
      <c r="P833" s="22"/>
      <c r="Q833" s="20"/>
      <c r="R833" s="22"/>
      <c r="S833" s="22"/>
      <c r="T833" s="22"/>
      <c r="U833" s="22"/>
      <c r="V833" s="22"/>
      <c r="W833" s="22"/>
      <c r="X833" s="20"/>
      <c r="Y833" s="10" t="s">
        <v>3601</v>
      </c>
      <c r="Z833" s="16" t="s">
        <v>3695</v>
      </c>
      <c r="AA833" s="12" t="str">
        <f t="shared" si="1"/>
        <v>M2-EyP-2b-I-2</v>
      </c>
      <c r="AB833" s="10" t="s">
        <v>44</v>
      </c>
      <c r="AC833" s="10" t="s">
        <v>555</v>
      </c>
      <c r="AD833" s="10" t="s">
        <v>45</v>
      </c>
      <c r="AE833" s="10" t="s">
        <v>46</v>
      </c>
    </row>
    <row r="834" ht="75.0" customHeight="1">
      <c r="A834" s="6" t="s">
        <v>3686</v>
      </c>
      <c r="B834" s="6" t="s">
        <v>3687</v>
      </c>
      <c r="C834" s="20" t="s">
        <v>32</v>
      </c>
      <c r="D834" s="7" t="s">
        <v>33</v>
      </c>
      <c r="E834" s="6"/>
      <c r="F834" s="9" t="s">
        <v>3696</v>
      </c>
      <c r="G834" s="9"/>
      <c r="H834" s="9"/>
      <c r="I834" s="6" t="s">
        <v>675</v>
      </c>
      <c r="J834" s="6" t="s">
        <v>212</v>
      </c>
      <c r="K834" s="9" t="s">
        <v>3697</v>
      </c>
      <c r="L834" s="9" t="s">
        <v>96</v>
      </c>
      <c r="M834" s="20" t="s">
        <v>39</v>
      </c>
      <c r="N834" s="28" t="s">
        <v>3698</v>
      </c>
      <c r="O834" s="28" t="s">
        <v>3698</v>
      </c>
      <c r="P834" s="22"/>
      <c r="Q834" s="20"/>
      <c r="R834" s="22"/>
      <c r="S834" s="22"/>
      <c r="T834" s="22"/>
      <c r="U834" s="22"/>
      <c r="V834" s="22"/>
      <c r="W834" s="22"/>
      <c r="X834" s="20"/>
      <c r="Y834" s="10" t="s">
        <v>3601</v>
      </c>
      <c r="Z834" s="16" t="s">
        <v>3699</v>
      </c>
      <c r="AA834" s="12" t="str">
        <f t="shared" si="1"/>
        <v>M2-EyP-2b-I-3</v>
      </c>
      <c r="AB834" s="10" t="s">
        <v>44</v>
      </c>
      <c r="AC834" s="10" t="s">
        <v>555</v>
      </c>
      <c r="AD834" s="10" t="s">
        <v>45</v>
      </c>
      <c r="AE834" s="10" t="s">
        <v>46</v>
      </c>
    </row>
    <row r="835" ht="75.0" customHeight="1">
      <c r="A835" s="6" t="s">
        <v>3686</v>
      </c>
      <c r="B835" s="6" t="s">
        <v>3687</v>
      </c>
      <c r="C835" s="20" t="s">
        <v>52</v>
      </c>
      <c r="D835" s="7" t="s">
        <v>33</v>
      </c>
      <c r="E835" s="6"/>
      <c r="F835" s="9" t="s">
        <v>3700</v>
      </c>
      <c r="G835" s="9" t="s">
        <v>3701</v>
      </c>
      <c r="H835" s="9"/>
      <c r="I835" s="6" t="s">
        <v>675</v>
      </c>
      <c r="J835" s="6" t="s">
        <v>76</v>
      </c>
      <c r="K835" s="9" t="s">
        <v>3702</v>
      </c>
      <c r="L835" s="71" t="s">
        <v>3703</v>
      </c>
      <c r="M835" s="33" t="s">
        <v>39</v>
      </c>
      <c r="N835" s="9" t="s">
        <v>3704</v>
      </c>
      <c r="O835" s="9" t="s">
        <v>3704</v>
      </c>
      <c r="P835" s="22"/>
      <c r="Q835" s="20"/>
      <c r="R835" s="22"/>
      <c r="S835" s="22"/>
      <c r="T835" s="22"/>
      <c r="U835" s="22"/>
      <c r="V835" s="22"/>
      <c r="W835" s="22"/>
      <c r="X835" s="20"/>
      <c r="Y835" s="10" t="s">
        <v>3601</v>
      </c>
      <c r="Z835" s="16" t="s">
        <v>3705</v>
      </c>
      <c r="AA835" s="12" t="str">
        <f t="shared" si="1"/>
        <v>M2-EyP-2b-E-1</v>
      </c>
      <c r="AB835" s="10" t="s">
        <v>44</v>
      </c>
      <c r="AC835" s="10" t="s">
        <v>555</v>
      </c>
      <c r="AD835" s="10" t="s">
        <v>45</v>
      </c>
      <c r="AE835" s="10" t="s">
        <v>46</v>
      </c>
    </row>
    <row r="836" ht="75.0" customHeight="1">
      <c r="A836" s="6" t="s">
        <v>3686</v>
      </c>
      <c r="B836" s="6" t="s">
        <v>3687</v>
      </c>
      <c r="C836" s="20" t="s">
        <v>52</v>
      </c>
      <c r="D836" s="7" t="s">
        <v>33</v>
      </c>
      <c r="E836" s="6"/>
      <c r="F836" s="9" t="s">
        <v>3706</v>
      </c>
      <c r="G836" s="8" t="s">
        <v>3707</v>
      </c>
      <c r="H836" s="9"/>
      <c r="I836" s="6" t="s">
        <v>675</v>
      </c>
      <c r="J836" s="6" t="s">
        <v>76</v>
      </c>
      <c r="K836" s="9" t="s">
        <v>3708</v>
      </c>
      <c r="L836" s="9" t="s">
        <v>3709</v>
      </c>
      <c r="M836" s="20" t="s">
        <v>39</v>
      </c>
      <c r="N836" s="9" t="s">
        <v>3710</v>
      </c>
      <c r="O836" s="9" t="s">
        <v>3710</v>
      </c>
      <c r="P836" s="22"/>
      <c r="Q836" s="20"/>
      <c r="R836" s="22"/>
      <c r="S836" s="22"/>
      <c r="T836" s="22"/>
      <c r="U836" s="22"/>
      <c r="V836" s="22"/>
      <c r="W836" s="22"/>
      <c r="X836" s="20"/>
      <c r="Y836" s="10" t="s">
        <v>3601</v>
      </c>
      <c r="Z836" s="16" t="s">
        <v>3711</v>
      </c>
      <c r="AA836" s="12" t="str">
        <f t="shared" si="1"/>
        <v>M2-EyP-2b-E-2</v>
      </c>
      <c r="AB836" s="10" t="s">
        <v>44</v>
      </c>
      <c r="AC836" s="10" t="s">
        <v>555</v>
      </c>
      <c r="AD836" s="10" t="s">
        <v>45</v>
      </c>
      <c r="AE836" s="10" t="s">
        <v>46</v>
      </c>
    </row>
    <row r="837" ht="75.0" customHeight="1">
      <c r="A837" s="6" t="s">
        <v>3686</v>
      </c>
      <c r="B837" s="6" t="s">
        <v>3687</v>
      </c>
      <c r="C837" s="20" t="s">
        <v>52</v>
      </c>
      <c r="D837" s="7" t="s">
        <v>33</v>
      </c>
      <c r="E837" s="6"/>
      <c r="F837" s="9" t="s">
        <v>3712</v>
      </c>
      <c r="G837" s="8" t="s">
        <v>3713</v>
      </c>
      <c r="H837" s="9"/>
      <c r="I837" s="6" t="s">
        <v>675</v>
      </c>
      <c r="J837" s="6" t="s">
        <v>76</v>
      </c>
      <c r="K837" s="9" t="s">
        <v>3714</v>
      </c>
      <c r="L837" s="9" t="s">
        <v>3715</v>
      </c>
      <c r="M837" s="33" t="s">
        <v>39</v>
      </c>
      <c r="N837" s="9" t="s">
        <v>3716</v>
      </c>
      <c r="O837" s="9" t="s">
        <v>3716</v>
      </c>
      <c r="P837" s="22"/>
      <c r="Q837" s="20"/>
      <c r="R837" s="22"/>
      <c r="S837" s="22"/>
      <c r="T837" s="22"/>
      <c r="U837" s="22"/>
      <c r="V837" s="22"/>
      <c r="W837" s="22"/>
      <c r="X837" s="20"/>
      <c r="Y837" s="10" t="s">
        <v>3601</v>
      </c>
      <c r="Z837" s="16" t="s">
        <v>3717</v>
      </c>
      <c r="AA837" s="12" t="str">
        <f t="shared" si="1"/>
        <v>M2-EyP-2b-E-3</v>
      </c>
      <c r="AB837" s="10" t="s">
        <v>44</v>
      </c>
      <c r="AC837" s="10" t="s">
        <v>555</v>
      </c>
      <c r="AD837" s="10" t="s">
        <v>45</v>
      </c>
      <c r="AE837" s="10" t="s">
        <v>46</v>
      </c>
    </row>
    <row r="838" ht="75.0" customHeight="1">
      <c r="A838" s="6" t="s">
        <v>3718</v>
      </c>
      <c r="B838" s="6" t="s">
        <v>3719</v>
      </c>
      <c r="C838" s="20" t="s">
        <v>32</v>
      </c>
      <c r="D838" s="7" t="s">
        <v>33</v>
      </c>
      <c r="E838" s="6"/>
      <c r="F838" s="8" t="s">
        <v>3720</v>
      </c>
      <c r="G838" s="9"/>
      <c r="H838" s="9"/>
      <c r="I838" s="10" t="s">
        <v>95</v>
      </c>
      <c r="J838" s="10"/>
      <c r="K838" s="9"/>
      <c r="L838" s="8"/>
      <c r="M838" s="33" t="s">
        <v>39</v>
      </c>
      <c r="N838" s="8" t="s">
        <v>3721</v>
      </c>
      <c r="O838" s="8" t="s">
        <v>3722</v>
      </c>
      <c r="P838" s="22"/>
      <c r="Q838" s="20"/>
      <c r="R838" s="22"/>
      <c r="S838" s="22"/>
      <c r="T838" s="22"/>
      <c r="U838" s="22"/>
      <c r="V838" s="22"/>
      <c r="W838" s="22"/>
      <c r="X838" s="20"/>
      <c r="Y838" s="10" t="s">
        <v>3601</v>
      </c>
      <c r="Z838" s="14" t="s">
        <v>3723</v>
      </c>
      <c r="AA838" s="12" t="str">
        <f t="shared" si="1"/>
        <v>M2-EyP-3a-I-1</v>
      </c>
      <c r="AB838" s="10"/>
      <c r="AC838" s="20"/>
      <c r="AD838" s="20"/>
      <c r="AE838" s="10" t="s">
        <v>46</v>
      </c>
    </row>
    <row r="839" ht="75.0" customHeight="1">
      <c r="A839" s="6" t="s">
        <v>3718</v>
      </c>
      <c r="B839" s="6" t="s">
        <v>3719</v>
      </c>
      <c r="C839" s="20" t="s">
        <v>32</v>
      </c>
      <c r="D839" s="7" t="s">
        <v>33</v>
      </c>
      <c r="E839" s="6"/>
      <c r="F839" s="8" t="s">
        <v>3724</v>
      </c>
      <c r="G839" s="9"/>
      <c r="H839" s="9"/>
      <c r="I839" s="10" t="s">
        <v>95</v>
      </c>
      <c r="J839" s="10"/>
      <c r="K839" s="9"/>
      <c r="L839" s="8"/>
      <c r="M839" s="33" t="s">
        <v>39</v>
      </c>
      <c r="N839" s="8" t="s">
        <v>3725</v>
      </c>
      <c r="O839" s="8" t="s">
        <v>3722</v>
      </c>
      <c r="P839" s="22"/>
      <c r="Q839" s="20"/>
      <c r="R839" s="22"/>
      <c r="S839" s="22"/>
      <c r="T839" s="22"/>
      <c r="U839" s="22"/>
      <c r="V839" s="22"/>
      <c r="W839" s="22"/>
      <c r="X839" s="20"/>
      <c r="Y839" s="10" t="s">
        <v>3601</v>
      </c>
      <c r="Z839" s="53" t="s">
        <v>3726</v>
      </c>
      <c r="AA839" s="12" t="str">
        <f t="shared" si="1"/>
        <v>M2-EyP-3a-I-2</v>
      </c>
      <c r="AB839" s="10"/>
      <c r="AC839" s="20"/>
      <c r="AD839" s="20"/>
      <c r="AE839" s="10" t="s">
        <v>46</v>
      </c>
    </row>
    <row r="840" ht="75.0" customHeight="1">
      <c r="A840" s="6" t="s">
        <v>3718</v>
      </c>
      <c r="B840" s="6" t="s">
        <v>3719</v>
      </c>
      <c r="C840" s="20" t="s">
        <v>32</v>
      </c>
      <c r="D840" s="7" t="s">
        <v>33</v>
      </c>
      <c r="E840" s="6"/>
      <c r="F840" s="8" t="s">
        <v>3727</v>
      </c>
      <c r="G840" s="9"/>
      <c r="H840" s="9"/>
      <c r="I840" s="10" t="s">
        <v>95</v>
      </c>
      <c r="J840" s="10"/>
      <c r="K840" s="9"/>
      <c r="L840" s="8"/>
      <c r="M840" s="33" t="s">
        <v>39</v>
      </c>
      <c r="N840" s="8"/>
      <c r="O840" s="8"/>
      <c r="P840" s="22"/>
      <c r="Q840" s="20"/>
      <c r="R840" s="22"/>
      <c r="S840" s="22"/>
      <c r="T840" s="22"/>
      <c r="U840" s="22"/>
      <c r="V840" s="22"/>
      <c r="W840" s="22"/>
      <c r="X840" s="20"/>
      <c r="Y840" s="10" t="s">
        <v>3601</v>
      </c>
      <c r="Z840" s="14" t="s">
        <v>3728</v>
      </c>
      <c r="AA840" s="12" t="str">
        <f t="shared" si="1"/>
        <v>M2-EyP-3a-I-3</v>
      </c>
      <c r="AB840" s="10"/>
      <c r="AC840" s="20"/>
      <c r="AD840" s="20"/>
      <c r="AE840" s="10" t="s">
        <v>46</v>
      </c>
    </row>
    <row r="841" ht="75.0" customHeight="1">
      <c r="A841" s="6" t="s">
        <v>3729</v>
      </c>
      <c r="B841" s="6" t="s">
        <v>3730</v>
      </c>
      <c r="C841" s="20" t="s">
        <v>32</v>
      </c>
      <c r="D841" s="7" t="s">
        <v>33</v>
      </c>
      <c r="E841" s="6"/>
      <c r="F841" s="8" t="s">
        <v>3731</v>
      </c>
      <c r="G841" s="9"/>
      <c r="H841" s="9"/>
      <c r="I841" s="6" t="s">
        <v>95</v>
      </c>
      <c r="J841" s="10" t="s">
        <v>482</v>
      </c>
      <c r="K841" s="9" t="s">
        <v>3732</v>
      </c>
      <c r="L841" s="8" t="s">
        <v>3733</v>
      </c>
      <c r="M841" s="33" t="s">
        <v>39</v>
      </c>
      <c r="N841" s="8" t="s">
        <v>3734</v>
      </c>
      <c r="O841" s="8" t="s">
        <v>3735</v>
      </c>
      <c r="P841" s="22"/>
      <c r="Q841" s="20"/>
      <c r="R841" s="22"/>
      <c r="S841" s="22"/>
      <c r="T841" s="22"/>
      <c r="U841" s="22"/>
      <c r="V841" s="22"/>
      <c r="W841" s="22"/>
      <c r="X841" s="20"/>
      <c r="Y841" s="10" t="s">
        <v>3601</v>
      </c>
      <c r="Z841" s="14" t="s">
        <v>3736</v>
      </c>
      <c r="AA841" s="12" t="str">
        <f t="shared" si="1"/>
        <v>M2-EyP-3b-I-1</v>
      </c>
      <c r="AB841" s="10" t="s">
        <v>44</v>
      </c>
      <c r="AC841" s="20"/>
      <c r="AD841" s="20"/>
      <c r="AE841" s="10" t="s">
        <v>46</v>
      </c>
    </row>
    <row r="842" ht="75.0" customHeight="1">
      <c r="A842" s="6" t="s">
        <v>3729</v>
      </c>
      <c r="B842" s="6" t="s">
        <v>3730</v>
      </c>
      <c r="C842" s="20" t="s">
        <v>32</v>
      </c>
      <c r="D842" s="7" t="s">
        <v>33</v>
      </c>
      <c r="E842" s="6"/>
      <c r="F842" s="8" t="s">
        <v>3737</v>
      </c>
      <c r="G842" s="9"/>
      <c r="H842" s="9"/>
      <c r="I842" s="6" t="s">
        <v>95</v>
      </c>
      <c r="J842" s="10" t="s">
        <v>531</v>
      </c>
      <c r="K842" s="9" t="s">
        <v>3738</v>
      </c>
      <c r="L842" s="8" t="s">
        <v>3739</v>
      </c>
      <c r="M842" s="33" t="s">
        <v>39</v>
      </c>
      <c r="N842" s="8" t="s">
        <v>3740</v>
      </c>
      <c r="O842" s="9" t="s">
        <v>3740</v>
      </c>
      <c r="P842" s="22"/>
      <c r="Q842" s="20"/>
      <c r="R842" s="22"/>
      <c r="S842" s="22"/>
      <c r="T842" s="22"/>
      <c r="U842" s="22"/>
      <c r="V842" s="22"/>
      <c r="W842" s="22"/>
      <c r="X842" s="20"/>
      <c r="Y842" s="10" t="s">
        <v>3601</v>
      </c>
      <c r="Z842" s="14" t="s">
        <v>3741</v>
      </c>
      <c r="AA842" s="12" t="str">
        <f t="shared" si="1"/>
        <v>M2-EyP-3b-I-2</v>
      </c>
      <c r="AB842" s="10" t="s">
        <v>44</v>
      </c>
      <c r="AC842" s="20"/>
      <c r="AD842" s="20"/>
      <c r="AE842" s="10" t="s">
        <v>46</v>
      </c>
    </row>
    <row r="843" ht="75.0" customHeight="1">
      <c r="A843" s="6" t="s">
        <v>3729</v>
      </c>
      <c r="B843" s="6" t="s">
        <v>3730</v>
      </c>
      <c r="C843" s="20" t="s">
        <v>32</v>
      </c>
      <c r="D843" s="7" t="s">
        <v>33</v>
      </c>
      <c r="E843" s="6"/>
      <c r="F843" s="65" t="s">
        <v>3742</v>
      </c>
      <c r="G843" s="31"/>
      <c r="H843" s="31"/>
      <c r="I843" s="6" t="s">
        <v>95</v>
      </c>
      <c r="J843" s="10" t="s">
        <v>531</v>
      </c>
      <c r="K843" s="9" t="s">
        <v>3743</v>
      </c>
      <c r="L843" s="8" t="s">
        <v>3744</v>
      </c>
      <c r="M843" s="33" t="s">
        <v>39</v>
      </c>
      <c r="N843" s="8" t="s">
        <v>3745</v>
      </c>
      <c r="O843" s="9" t="s">
        <v>3746</v>
      </c>
      <c r="P843" s="22"/>
      <c r="Q843" s="20"/>
      <c r="R843" s="22"/>
      <c r="S843" s="22"/>
      <c r="T843" s="22"/>
      <c r="U843" s="22"/>
      <c r="V843" s="22"/>
      <c r="W843" s="22"/>
      <c r="X843" s="20"/>
      <c r="Y843" s="10" t="s">
        <v>3601</v>
      </c>
      <c r="Z843" s="14" t="s">
        <v>3747</v>
      </c>
      <c r="AA843" s="12" t="str">
        <f t="shared" si="1"/>
        <v>M2-EyP-3b-I-3</v>
      </c>
      <c r="AB843" s="10" t="s">
        <v>44</v>
      </c>
      <c r="AC843" s="20"/>
      <c r="AD843" s="20"/>
      <c r="AE843" s="10" t="s">
        <v>46</v>
      </c>
    </row>
    <row r="844" ht="75.0" customHeight="1">
      <c r="A844" s="6" t="s">
        <v>3729</v>
      </c>
      <c r="B844" s="6" t="s">
        <v>3730</v>
      </c>
      <c r="C844" s="20" t="s">
        <v>52</v>
      </c>
      <c r="D844" s="7" t="s">
        <v>33</v>
      </c>
      <c r="E844" s="6"/>
      <c r="F844" s="8" t="s">
        <v>3748</v>
      </c>
      <c r="G844" s="8" t="s">
        <v>3749</v>
      </c>
      <c r="H844" s="9"/>
      <c r="I844" s="6" t="s">
        <v>95</v>
      </c>
      <c r="J844" s="6" t="s">
        <v>76</v>
      </c>
      <c r="K844" s="9" t="s">
        <v>3732</v>
      </c>
      <c r="L844" s="9" t="s">
        <v>3750</v>
      </c>
      <c r="M844" s="33" t="s">
        <v>39</v>
      </c>
      <c r="N844" s="8" t="s">
        <v>3751</v>
      </c>
      <c r="O844" s="8" t="s">
        <v>3752</v>
      </c>
      <c r="P844" s="22"/>
      <c r="Q844" s="20"/>
      <c r="R844" s="22"/>
      <c r="S844" s="22"/>
      <c r="T844" s="22"/>
      <c r="U844" s="22"/>
      <c r="V844" s="22"/>
      <c r="W844" s="22"/>
      <c r="X844" s="20"/>
      <c r="Y844" s="10" t="s">
        <v>3601</v>
      </c>
      <c r="Z844" s="14" t="s">
        <v>3753</v>
      </c>
      <c r="AA844" s="12" t="str">
        <f t="shared" si="1"/>
        <v>M2-EyP-3b-E-1</v>
      </c>
      <c r="AB844" s="10" t="s">
        <v>44</v>
      </c>
      <c r="AC844" s="20"/>
      <c r="AD844" s="20"/>
      <c r="AE844" s="10" t="s">
        <v>46</v>
      </c>
    </row>
    <row r="845" ht="75.0" customHeight="1">
      <c r="A845" s="6" t="s">
        <v>3729</v>
      </c>
      <c r="B845" s="6" t="s">
        <v>3730</v>
      </c>
      <c r="C845" s="20" t="s">
        <v>52</v>
      </c>
      <c r="D845" s="7" t="s">
        <v>33</v>
      </c>
      <c r="E845" s="6"/>
      <c r="F845" s="8" t="s">
        <v>3754</v>
      </c>
      <c r="G845" s="8" t="s">
        <v>3755</v>
      </c>
      <c r="H845" s="9"/>
      <c r="I845" s="6" t="s">
        <v>95</v>
      </c>
      <c r="J845" s="6" t="s">
        <v>76</v>
      </c>
      <c r="K845" s="9" t="s">
        <v>3756</v>
      </c>
      <c r="L845" s="9" t="s">
        <v>3757</v>
      </c>
      <c r="M845" s="33" t="s">
        <v>39</v>
      </c>
      <c r="N845" s="8" t="s">
        <v>3758</v>
      </c>
      <c r="O845" s="9" t="s">
        <v>3758</v>
      </c>
      <c r="P845" s="22"/>
      <c r="Q845" s="20"/>
      <c r="R845" s="22"/>
      <c r="S845" s="22"/>
      <c r="T845" s="22"/>
      <c r="U845" s="22"/>
      <c r="V845" s="22"/>
      <c r="W845" s="22"/>
      <c r="X845" s="20"/>
      <c r="Y845" s="10" t="s">
        <v>3601</v>
      </c>
      <c r="Z845" s="14" t="s">
        <v>3759</v>
      </c>
      <c r="AA845" s="12" t="str">
        <f t="shared" si="1"/>
        <v>M2-EyP-3b-E-2</v>
      </c>
      <c r="AB845" s="10" t="s">
        <v>44</v>
      </c>
      <c r="AC845" s="20"/>
      <c r="AD845" s="20"/>
      <c r="AE845" s="10" t="s">
        <v>46</v>
      </c>
    </row>
    <row r="846" ht="75.0" customHeight="1">
      <c r="A846" s="6" t="s">
        <v>3729</v>
      </c>
      <c r="B846" s="6" t="s">
        <v>3730</v>
      </c>
      <c r="C846" s="20" t="s">
        <v>52</v>
      </c>
      <c r="D846" s="7" t="s">
        <v>33</v>
      </c>
      <c r="E846" s="6"/>
      <c r="F846" s="8" t="s">
        <v>3760</v>
      </c>
      <c r="G846" s="8" t="s">
        <v>3761</v>
      </c>
      <c r="H846" s="9"/>
      <c r="I846" s="6" t="s">
        <v>95</v>
      </c>
      <c r="J846" s="6" t="s">
        <v>76</v>
      </c>
      <c r="K846" s="9" t="s">
        <v>3743</v>
      </c>
      <c r="L846" s="9" t="s">
        <v>3762</v>
      </c>
      <c r="M846" s="33" t="s">
        <v>39</v>
      </c>
      <c r="N846" s="8" t="s">
        <v>3763</v>
      </c>
      <c r="O846" s="9" t="s">
        <v>3763</v>
      </c>
      <c r="P846" s="22"/>
      <c r="Q846" s="20"/>
      <c r="R846" s="22"/>
      <c r="S846" s="22"/>
      <c r="T846" s="22"/>
      <c r="U846" s="22"/>
      <c r="V846" s="22"/>
      <c r="W846" s="22"/>
      <c r="X846" s="20"/>
      <c r="Y846" s="10" t="s">
        <v>3601</v>
      </c>
      <c r="Z846" s="14" t="s">
        <v>3764</v>
      </c>
      <c r="AA846" s="12" t="str">
        <f t="shared" si="1"/>
        <v>M2-EyP-3b-E-3</v>
      </c>
      <c r="AB846" s="10" t="s">
        <v>44</v>
      </c>
      <c r="AC846" s="20"/>
      <c r="AD846" s="20"/>
      <c r="AE846" s="10" t="s">
        <v>46</v>
      </c>
    </row>
    <row r="847" ht="75.0" customHeight="1">
      <c r="A847" s="6" t="s">
        <v>3765</v>
      </c>
      <c r="B847" s="6" t="s">
        <v>3766</v>
      </c>
      <c r="C847" s="20" t="s">
        <v>32</v>
      </c>
      <c r="D847" s="7" t="s">
        <v>33</v>
      </c>
      <c r="E847" s="6"/>
      <c r="F847" s="8" t="s">
        <v>3767</v>
      </c>
      <c r="G847" s="9"/>
      <c r="H847" s="9"/>
      <c r="I847" s="6" t="s">
        <v>675</v>
      </c>
      <c r="J847" s="10" t="s">
        <v>482</v>
      </c>
      <c r="K847" s="9" t="s">
        <v>3768</v>
      </c>
      <c r="L847" s="8" t="s">
        <v>3769</v>
      </c>
      <c r="M847" s="20" t="s">
        <v>39</v>
      </c>
      <c r="N847" s="30" t="s">
        <v>3770</v>
      </c>
      <c r="O847" s="30" t="s">
        <v>3770</v>
      </c>
      <c r="P847" s="22"/>
      <c r="Q847" s="20"/>
      <c r="R847" s="22"/>
      <c r="S847" s="22"/>
      <c r="T847" s="22"/>
      <c r="U847" s="22"/>
      <c r="V847" s="22"/>
      <c r="W847" s="22"/>
      <c r="X847" s="20"/>
      <c r="Y847" s="10" t="s">
        <v>3601</v>
      </c>
      <c r="Z847" s="16" t="s">
        <v>3771</v>
      </c>
      <c r="AA847" s="12" t="str">
        <f t="shared" si="1"/>
        <v>M2-EyP-4b-I-1</v>
      </c>
      <c r="AB847" s="10" t="s">
        <v>44</v>
      </c>
      <c r="AC847" s="10" t="s">
        <v>555</v>
      </c>
      <c r="AD847" s="20"/>
      <c r="AE847" s="20"/>
    </row>
    <row r="848" ht="75.0" customHeight="1">
      <c r="A848" s="6" t="s">
        <v>3765</v>
      </c>
      <c r="B848" s="6" t="s">
        <v>3766</v>
      </c>
      <c r="C848" s="20" t="s">
        <v>32</v>
      </c>
      <c r="D848" s="7" t="s">
        <v>33</v>
      </c>
      <c r="E848" s="6"/>
      <c r="F848" s="8" t="s">
        <v>3772</v>
      </c>
      <c r="G848" s="9"/>
      <c r="H848" s="9"/>
      <c r="I848" s="6" t="s">
        <v>675</v>
      </c>
      <c r="J848" s="10" t="s">
        <v>482</v>
      </c>
      <c r="K848" s="9" t="s">
        <v>3773</v>
      </c>
      <c r="L848" s="8" t="s">
        <v>3774</v>
      </c>
      <c r="M848" s="20" t="s">
        <v>39</v>
      </c>
      <c r="N848" s="30" t="s">
        <v>3775</v>
      </c>
      <c r="O848" s="30" t="s">
        <v>3775</v>
      </c>
      <c r="P848" s="22"/>
      <c r="Q848" s="20"/>
      <c r="R848" s="22"/>
      <c r="S848" s="22"/>
      <c r="T848" s="22"/>
      <c r="U848" s="22"/>
      <c r="V848" s="22"/>
      <c r="W848" s="22"/>
      <c r="X848" s="20"/>
      <c r="Y848" s="10" t="s">
        <v>3601</v>
      </c>
      <c r="Z848" s="16" t="s">
        <v>3776</v>
      </c>
      <c r="AA848" s="12" t="str">
        <f t="shared" si="1"/>
        <v>M2-EyP-4b-I-2</v>
      </c>
      <c r="AB848" s="10" t="s">
        <v>44</v>
      </c>
      <c r="AC848" s="10" t="s">
        <v>555</v>
      </c>
      <c r="AD848" s="20"/>
      <c r="AE848" s="20"/>
    </row>
    <row r="849" ht="75.0" customHeight="1">
      <c r="A849" s="6" t="s">
        <v>3765</v>
      </c>
      <c r="B849" s="6" t="s">
        <v>3766</v>
      </c>
      <c r="C849" s="20" t="s">
        <v>32</v>
      </c>
      <c r="D849" s="7" t="s">
        <v>33</v>
      </c>
      <c r="E849" s="6"/>
      <c r="F849" s="8" t="s">
        <v>3777</v>
      </c>
      <c r="G849" s="9"/>
      <c r="H849" s="9"/>
      <c r="I849" s="6" t="s">
        <v>675</v>
      </c>
      <c r="J849" s="10" t="s">
        <v>482</v>
      </c>
      <c r="K849" s="9" t="s">
        <v>3778</v>
      </c>
      <c r="L849" s="8" t="s">
        <v>3779</v>
      </c>
      <c r="M849" s="20" t="s">
        <v>39</v>
      </c>
      <c r="N849" s="30" t="s">
        <v>3780</v>
      </c>
      <c r="O849" s="30" t="s">
        <v>3780</v>
      </c>
      <c r="P849" s="22"/>
      <c r="Q849" s="20"/>
      <c r="R849" s="22"/>
      <c r="S849" s="22"/>
      <c r="T849" s="22"/>
      <c r="U849" s="22"/>
      <c r="V849" s="22"/>
      <c r="W849" s="22"/>
      <c r="X849" s="20"/>
      <c r="Y849" s="10" t="s">
        <v>3601</v>
      </c>
      <c r="Z849" s="16" t="s">
        <v>3781</v>
      </c>
      <c r="AA849" s="12" t="str">
        <f t="shared" si="1"/>
        <v>M2-EyP-4b-I-3</v>
      </c>
      <c r="AB849" s="10" t="s">
        <v>44</v>
      </c>
      <c r="AC849" s="10" t="s">
        <v>555</v>
      </c>
      <c r="AD849" s="20"/>
      <c r="AE849" s="20"/>
    </row>
    <row r="850" ht="75.0" customHeight="1">
      <c r="A850" s="6" t="s">
        <v>3765</v>
      </c>
      <c r="B850" s="6" t="s">
        <v>3766</v>
      </c>
      <c r="C850" s="20" t="s">
        <v>52</v>
      </c>
      <c r="D850" s="7" t="s">
        <v>33</v>
      </c>
      <c r="E850" s="6"/>
      <c r="F850" s="8" t="s">
        <v>3782</v>
      </c>
      <c r="G850" s="8" t="s">
        <v>3783</v>
      </c>
      <c r="H850" s="9"/>
      <c r="I850" s="6" t="s">
        <v>675</v>
      </c>
      <c r="J850" s="6" t="s">
        <v>76</v>
      </c>
      <c r="K850" s="9" t="s">
        <v>3784</v>
      </c>
      <c r="L850" s="9" t="s">
        <v>3785</v>
      </c>
      <c r="M850" s="20" t="s">
        <v>39</v>
      </c>
      <c r="N850" s="30" t="s">
        <v>3786</v>
      </c>
      <c r="O850" s="30" t="s">
        <v>3786</v>
      </c>
      <c r="P850" s="22"/>
      <c r="Q850" s="20"/>
      <c r="R850" s="22"/>
      <c r="S850" s="22"/>
      <c r="T850" s="22"/>
      <c r="U850" s="22"/>
      <c r="V850" s="22"/>
      <c r="W850" s="22"/>
      <c r="X850" s="20"/>
      <c r="Y850" s="10" t="s">
        <v>3601</v>
      </c>
      <c r="Z850" s="16" t="s">
        <v>3787</v>
      </c>
      <c r="AA850" s="12" t="str">
        <f t="shared" si="1"/>
        <v>M2-EyP-4b-E-1</v>
      </c>
      <c r="AB850" s="10" t="s">
        <v>44</v>
      </c>
      <c r="AC850" s="10" t="s">
        <v>555</v>
      </c>
      <c r="AD850" s="20"/>
      <c r="AE850" s="20"/>
    </row>
    <row r="851" ht="75.0" customHeight="1">
      <c r="A851" s="6" t="s">
        <v>3765</v>
      </c>
      <c r="B851" s="6" t="s">
        <v>3766</v>
      </c>
      <c r="C851" s="20" t="s">
        <v>52</v>
      </c>
      <c r="D851" s="7" t="s">
        <v>33</v>
      </c>
      <c r="E851" s="6"/>
      <c r="F851" s="9" t="s">
        <v>3788</v>
      </c>
      <c r="G851" s="8" t="s">
        <v>3789</v>
      </c>
      <c r="H851" s="9"/>
      <c r="I851" s="6" t="s">
        <v>675</v>
      </c>
      <c r="J851" s="6" t="s">
        <v>76</v>
      </c>
      <c r="K851" s="9" t="s">
        <v>3790</v>
      </c>
      <c r="L851" s="9" t="s">
        <v>3791</v>
      </c>
      <c r="M851" s="20" t="s">
        <v>39</v>
      </c>
      <c r="N851" s="30" t="s">
        <v>3792</v>
      </c>
      <c r="O851" s="30" t="s">
        <v>3792</v>
      </c>
      <c r="P851" s="22"/>
      <c r="Q851" s="20"/>
      <c r="R851" s="22"/>
      <c r="S851" s="22"/>
      <c r="T851" s="22"/>
      <c r="U851" s="22"/>
      <c r="V851" s="22"/>
      <c r="W851" s="22"/>
      <c r="X851" s="20"/>
      <c r="Y851" s="10" t="s">
        <v>3601</v>
      </c>
      <c r="Z851" s="16" t="s">
        <v>3793</v>
      </c>
      <c r="AA851" s="12" t="str">
        <f t="shared" si="1"/>
        <v>M2-EyP-4b-E-2</v>
      </c>
      <c r="AB851" s="10" t="s">
        <v>44</v>
      </c>
      <c r="AC851" s="10" t="s">
        <v>555</v>
      </c>
      <c r="AD851" s="20"/>
      <c r="AE851" s="20"/>
    </row>
    <row r="852" ht="75.0" customHeight="1">
      <c r="A852" s="6" t="s">
        <v>3765</v>
      </c>
      <c r="B852" s="6" t="s">
        <v>3766</v>
      </c>
      <c r="C852" s="20" t="s">
        <v>52</v>
      </c>
      <c r="D852" s="7" t="s">
        <v>33</v>
      </c>
      <c r="E852" s="6"/>
      <c r="F852" s="8" t="s">
        <v>3794</v>
      </c>
      <c r="G852" s="8" t="s">
        <v>3795</v>
      </c>
      <c r="H852" s="9"/>
      <c r="I852" s="6" t="s">
        <v>675</v>
      </c>
      <c r="J852" s="6" t="s">
        <v>76</v>
      </c>
      <c r="K852" s="9" t="s">
        <v>3796</v>
      </c>
      <c r="L852" s="9" t="s">
        <v>3797</v>
      </c>
      <c r="M852" s="20" t="s">
        <v>39</v>
      </c>
      <c r="N852" s="30" t="s">
        <v>3798</v>
      </c>
      <c r="O852" s="30" t="s">
        <v>3798</v>
      </c>
      <c r="P852" s="22"/>
      <c r="Q852" s="20"/>
      <c r="R852" s="22"/>
      <c r="S852" s="22"/>
      <c r="T852" s="22"/>
      <c r="U852" s="22"/>
      <c r="V852" s="22"/>
      <c r="W852" s="22"/>
      <c r="X852" s="20"/>
      <c r="Y852" s="10" t="s">
        <v>3601</v>
      </c>
      <c r="Z852" s="16" t="s">
        <v>3799</v>
      </c>
      <c r="AA852" s="12" t="str">
        <f t="shared" si="1"/>
        <v>M2-EyP-4b-E-3</v>
      </c>
      <c r="AB852" s="10" t="s">
        <v>44</v>
      </c>
      <c r="AC852" s="10" t="s">
        <v>555</v>
      </c>
      <c r="AD852" s="20"/>
      <c r="AE852" s="20"/>
    </row>
    <row r="853" ht="75.0" customHeight="1">
      <c r="A853" s="6" t="s">
        <v>3800</v>
      </c>
      <c r="B853" s="6" t="s">
        <v>3801</v>
      </c>
      <c r="C853" s="20" t="s">
        <v>32</v>
      </c>
      <c r="D853" s="10" t="s">
        <v>33</v>
      </c>
      <c r="E853" s="6"/>
      <c r="F853" s="8" t="s">
        <v>3802</v>
      </c>
      <c r="G853" s="9"/>
      <c r="H853" s="9"/>
      <c r="I853" s="10" t="s">
        <v>95</v>
      </c>
      <c r="J853" s="6" t="s">
        <v>48</v>
      </c>
      <c r="K853" s="8" t="s">
        <v>3803</v>
      </c>
      <c r="L853" s="9" t="s">
        <v>96</v>
      </c>
      <c r="M853" s="20" t="s">
        <v>39</v>
      </c>
      <c r="N853" s="9" t="s">
        <v>3804</v>
      </c>
      <c r="O853" s="9" t="s">
        <v>3804</v>
      </c>
      <c r="P853" s="22"/>
      <c r="Q853" s="20"/>
      <c r="R853" s="22"/>
      <c r="S853" s="22"/>
      <c r="T853" s="22"/>
      <c r="U853" s="22"/>
      <c r="V853" s="22"/>
      <c r="W853" s="22"/>
      <c r="X853" s="20"/>
      <c r="Y853" s="10" t="s">
        <v>3601</v>
      </c>
      <c r="Z853" s="14" t="s">
        <v>3805</v>
      </c>
      <c r="AA853" s="12" t="str">
        <f t="shared" si="1"/>
        <v>M2-EyP-5a-I-1</v>
      </c>
      <c r="AB853" s="10" t="s">
        <v>44</v>
      </c>
      <c r="AC853" s="20"/>
      <c r="AD853" s="10" t="s">
        <v>45</v>
      </c>
      <c r="AE853" s="10"/>
    </row>
    <row r="854" ht="75.0" customHeight="1">
      <c r="A854" s="6" t="s">
        <v>3800</v>
      </c>
      <c r="B854" s="6" t="s">
        <v>3801</v>
      </c>
      <c r="C854" s="20" t="s">
        <v>32</v>
      </c>
      <c r="D854" s="7" t="s">
        <v>33</v>
      </c>
      <c r="E854" s="6"/>
      <c r="F854" s="30" t="s">
        <v>3806</v>
      </c>
      <c r="G854" s="28"/>
      <c r="H854" s="9"/>
      <c r="I854" s="6" t="s">
        <v>675</v>
      </c>
      <c r="J854" s="6" t="s">
        <v>48</v>
      </c>
      <c r="K854" s="9" t="s">
        <v>3807</v>
      </c>
      <c r="L854" s="9" t="s">
        <v>83</v>
      </c>
      <c r="M854" s="20" t="s">
        <v>39</v>
      </c>
      <c r="N854" s="9" t="s">
        <v>3804</v>
      </c>
      <c r="O854" s="9" t="s">
        <v>3804</v>
      </c>
      <c r="P854" s="22"/>
      <c r="Q854" s="20"/>
      <c r="R854" s="22"/>
      <c r="S854" s="22"/>
      <c r="T854" s="22"/>
      <c r="U854" s="22"/>
      <c r="V854" s="22"/>
      <c r="W854" s="22"/>
      <c r="X854" s="20"/>
      <c r="Y854" s="10" t="s">
        <v>3601</v>
      </c>
      <c r="Z854" s="14" t="s">
        <v>3808</v>
      </c>
      <c r="AA854" s="12" t="str">
        <f t="shared" si="1"/>
        <v>M2-EyP-5a-I-2</v>
      </c>
      <c r="AB854" s="10" t="s">
        <v>44</v>
      </c>
      <c r="AC854" s="20"/>
      <c r="AD854" s="10" t="s">
        <v>45</v>
      </c>
      <c r="AE854" s="10"/>
    </row>
    <row r="855" ht="75.0" customHeight="1">
      <c r="A855" s="6" t="s">
        <v>3800</v>
      </c>
      <c r="B855" s="6" t="s">
        <v>3801</v>
      </c>
      <c r="C855" s="20" t="s">
        <v>32</v>
      </c>
      <c r="D855" s="7" t="s">
        <v>33</v>
      </c>
      <c r="E855" s="6"/>
      <c r="F855" s="30" t="s">
        <v>3809</v>
      </c>
      <c r="G855" s="28"/>
      <c r="H855" s="9"/>
      <c r="I855" s="6" t="s">
        <v>95</v>
      </c>
      <c r="J855" s="6" t="s">
        <v>48</v>
      </c>
      <c r="K855" s="9" t="s">
        <v>3810</v>
      </c>
      <c r="L855" s="9" t="s">
        <v>83</v>
      </c>
      <c r="M855" s="20" t="s">
        <v>39</v>
      </c>
      <c r="N855" s="9" t="s">
        <v>3804</v>
      </c>
      <c r="O855" s="9" t="s">
        <v>3804</v>
      </c>
      <c r="P855" s="22"/>
      <c r="Q855" s="20"/>
      <c r="R855" s="22"/>
      <c r="S855" s="22"/>
      <c r="T855" s="22"/>
      <c r="U855" s="22"/>
      <c r="V855" s="22"/>
      <c r="W855" s="22"/>
      <c r="X855" s="20"/>
      <c r="Y855" s="10" t="s">
        <v>3601</v>
      </c>
      <c r="Z855" s="14" t="s">
        <v>3811</v>
      </c>
      <c r="AA855" s="12" t="str">
        <f t="shared" si="1"/>
        <v>M2-EyP-5a-I-3</v>
      </c>
      <c r="AB855" s="10" t="s">
        <v>44</v>
      </c>
      <c r="AC855" s="20"/>
      <c r="AD855" s="10" t="s">
        <v>45</v>
      </c>
      <c r="AE855" s="10"/>
    </row>
    <row r="856" ht="75.0" customHeight="1">
      <c r="A856" s="6" t="s">
        <v>3800</v>
      </c>
      <c r="B856" s="6" t="s">
        <v>3801</v>
      </c>
      <c r="C856" s="20" t="s">
        <v>52</v>
      </c>
      <c r="D856" s="7" t="s">
        <v>33</v>
      </c>
      <c r="E856" s="6"/>
      <c r="F856" s="8" t="s">
        <v>3812</v>
      </c>
      <c r="G856" s="8"/>
      <c r="H856" s="19"/>
      <c r="I856" s="6" t="s">
        <v>675</v>
      </c>
      <c r="J856" s="6" t="s">
        <v>36</v>
      </c>
      <c r="K856" s="8" t="s">
        <v>3813</v>
      </c>
      <c r="L856" s="9" t="s">
        <v>83</v>
      </c>
      <c r="M856" s="20" t="s">
        <v>39</v>
      </c>
      <c r="N856" s="8" t="s">
        <v>3814</v>
      </c>
      <c r="O856" s="8" t="s">
        <v>3814</v>
      </c>
      <c r="P856" s="22"/>
      <c r="Q856" s="20"/>
      <c r="R856" s="22"/>
      <c r="S856" s="22"/>
      <c r="T856" s="22"/>
      <c r="U856" s="22"/>
      <c r="V856" s="22"/>
      <c r="W856" s="22"/>
      <c r="X856" s="20"/>
      <c r="Y856" s="10" t="s">
        <v>3601</v>
      </c>
      <c r="Z856" s="14" t="s">
        <v>3815</v>
      </c>
      <c r="AA856" s="12" t="str">
        <f t="shared" si="1"/>
        <v>M2-EyP-5a-E-1</v>
      </c>
      <c r="AB856" s="10" t="s">
        <v>44</v>
      </c>
      <c r="AC856" s="20"/>
      <c r="AD856" s="10" t="s">
        <v>45</v>
      </c>
      <c r="AE856" s="10"/>
    </row>
    <row r="857" ht="75.0" customHeight="1">
      <c r="A857" s="6" t="s">
        <v>3800</v>
      </c>
      <c r="B857" s="6" t="s">
        <v>3801</v>
      </c>
      <c r="C857" s="20" t="s">
        <v>52</v>
      </c>
      <c r="D857" s="7" t="s">
        <v>33</v>
      </c>
      <c r="E857" s="6"/>
      <c r="F857" s="8" t="s">
        <v>3816</v>
      </c>
      <c r="G857" s="8"/>
      <c r="H857" s="19"/>
      <c r="I857" s="6" t="s">
        <v>675</v>
      </c>
      <c r="J857" s="6" t="s">
        <v>36</v>
      </c>
      <c r="K857" s="8" t="s">
        <v>3817</v>
      </c>
      <c r="L857" s="9" t="s">
        <v>83</v>
      </c>
      <c r="M857" s="20" t="s">
        <v>39</v>
      </c>
      <c r="N857" s="8" t="s">
        <v>3814</v>
      </c>
      <c r="O857" s="8" t="s">
        <v>3814</v>
      </c>
      <c r="P857" s="22"/>
      <c r="Q857" s="20"/>
      <c r="R857" s="22"/>
      <c r="S857" s="22"/>
      <c r="T857" s="22"/>
      <c r="U857" s="22"/>
      <c r="V857" s="22"/>
      <c r="W857" s="22"/>
      <c r="X857" s="20"/>
      <c r="Y857" s="10" t="s">
        <v>3601</v>
      </c>
      <c r="Z857" s="14" t="s">
        <v>3818</v>
      </c>
      <c r="AA857" s="12" t="str">
        <f t="shared" si="1"/>
        <v>M2-EyP-5a-E-2</v>
      </c>
      <c r="AB857" s="10" t="s">
        <v>44</v>
      </c>
      <c r="AC857" s="20"/>
      <c r="AD857" s="10" t="s">
        <v>45</v>
      </c>
      <c r="AE857" s="10"/>
    </row>
    <row r="858" ht="75.0" customHeight="1">
      <c r="A858" s="6" t="s">
        <v>3800</v>
      </c>
      <c r="B858" s="6" t="s">
        <v>3801</v>
      </c>
      <c r="C858" s="20" t="s">
        <v>52</v>
      </c>
      <c r="D858" s="7" t="s">
        <v>33</v>
      </c>
      <c r="E858" s="6"/>
      <c r="F858" s="8" t="s">
        <v>3819</v>
      </c>
      <c r="G858" s="8"/>
      <c r="H858" s="19"/>
      <c r="I858" s="6" t="s">
        <v>675</v>
      </c>
      <c r="J858" s="6" t="s">
        <v>36</v>
      </c>
      <c r="K858" s="8" t="s">
        <v>3820</v>
      </c>
      <c r="L858" s="9" t="s">
        <v>83</v>
      </c>
      <c r="M858" s="20" t="s">
        <v>39</v>
      </c>
      <c r="N858" s="8" t="s">
        <v>3814</v>
      </c>
      <c r="O858" s="8" t="s">
        <v>3814</v>
      </c>
      <c r="P858" s="22"/>
      <c r="Q858" s="20"/>
      <c r="R858" s="22"/>
      <c r="S858" s="22"/>
      <c r="T858" s="22"/>
      <c r="U858" s="22"/>
      <c r="V858" s="22"/>
      <c r="W858" s="22"/>
      <c r="X858" s="20"/>
      <c r="Y858" s="10" t="s">
        <v>3601</v>
      </c>
      <c r="Z858" s="14" t="s">
        <v>3821</v>
      </c>
      <c r="AA858" s="12" t="str">
        <f t="shared" si="1"/>
        <v>M2-EyP-5a-E-3</v>
      </c>
      <c r="AB858" s="10" t="s">
        <v>44</v>
      </c>
      <c r="AC858" s="20"/>
      <c r="AD858" s="10" t="s">
        <v>45</v>
      </c>
      <c r="AE858" s="10"/>
    </row>
    <row r="859" ht="75.0" customHeight="1">
      <c r="A859" s="6" t="s">
        <v>3822</v>
      </c>
      <c r="B859" s="9" t="s">
        <v>3823</v>
      </c>
      <c r="C859" s="59" t="s">
        <v>32</v>
      </c>
      <c r="D859" s="7" t="s">
        <v>3824</v>
      </c>
      <c r="E859" s="6"/>
      <c r="F859" s="8"/>
      <c r="G859" s="8"/>
      <c r="H859" s="19"/>
      <c r="I859" s="6"/>
      <c r="J859" s="6"/>
      <c r="K859" s="8"/>
      <c r="L859" s="9"/>
      <c r="M859" s="20"/>
      <c r="N859" s="8"/>
      <c r="O859" s="8"/>
      <c r="P859" s="22"/>
      <c r="Q859" s="20"/>
      <c r="R859" s="22"/>
      <c r="S859" s="22"/>
      <c r="T859" s="22"/>
      <c r="U859" s="22"/>
      <c r="V859" s="22"/>
      <c r="W859" s="22"/>
      <c r="X859" s="20"/>
      <c r="Y859" s="10" t="s">
        <v>3601</v>
      </c>
      <c r="Z859" s="16" t="s">
        <v>3825</v>
      </c>
      <c r="AA859" s="12" t="str">
        <f t="shared" si="1"/>
        <v>M2-EyP-6a-I-1</v>
      </c>
      <c r="AB859" s="10"/>
      <c r="AC859" s="20"/>
      <c r="AD859" s="10"/>
      <c r="AE859" s="10" t="s">
        <v>46</v>
      </c>
    </row>
    <row r="860" ht="75.0" customHeight="1">
      <c r="A860" s="6" t="s">
        <v>3822</v>
      </c>
      <c r="B860" s="9" t="s">
        <v>3823</v>
      </c>
      <c r="C860" s="59" t="s">
        <v>32</v>
      </c>
      <c r="D860" s="7" t="s">
        <v>3824</v>
      </c>
      <c r="E860" s="6"/>
      <c r="F860" s="8"/>
      <c r="G860" s="8"/>
      <c r="H860" s="19"/>
      <c r="I860" s="6"/>
      <c r="J860" s="6"/>
      <c r="K860" s="8"/>
      <c r="L860" s="9"/>
      <c r="M860" s="20"/>
      <c r="N860" s="8"/>
      <c r="O860" s="8"/>
      <c r="P860" s="22"/>
      <c r="Q860" s="20"/>
      <c r="R860" s="22"/>
      <c r="S860" s="22"/>
      <c r="T860" s="22"/>
      <c r="U860" s="22"/>
      <c r="V860" s="22"/>
      <c r="W860" s="22"/>
      <c r="X860" s="20"/>
      <c r="Y860" s="10" t="s">
        <v>3601</v>
      </c>
      <c r="Z860" s="16" t="s">
        <v>3826</v>
      </c>
      <c r="AA860" s="12" t="str">
        <f t="shared" si="1"/>
        <v>M2-EyP-6a-I-2</v>
      </c>
      <c r="AB860" s="10"/>
      <c r="AC860" s="20"/>
      <c r="AD860" s="10"/>
      <c r="AE860" s="10" t="s">
        <v>46</v>
      </c>
    </row>
    <row r="861" ht="75.0" customHeight="1">
      <c r="A861" s="6" t="s">
        <v>3822</v>
      </c>
      <c r="B861" s="9" t="s">
        <v>3823</v>
      </c>
      <c r="C861" s="59" t="s">
        <v>32</v>
      </c>
      <c r="D861" s="7" t="s">
        <v>3824</v>
      </c>
      <c r="E861" s="6"/>
      <c r="F861" s="8"/>
      <c r="G861" s="8"/>
      <c r="H861" s="19"/>
      <c r="I861" s="6"/>
      <c r="J861" s="6"/>
      <c r="K861" s="8"/>
      <c r="L861" s="9"/>
      <c r="M861" s="20"/>
      <c r="N861" s="8"/>
      <c r="O861" s="8"/>
      <c r="P861" s="22"/>
      <c r="Q861" s="20"/>
      <c r="R861" s="22"/>
      <c r="S861" s="22"/>
      <c r="T861" s="22"/>
      <c r="U861" s="22"/>
      <c r="V861" s="22"/>
      <c r="W861" s="22"/>
      <c r="X861" s="20"/>
      <c r="Y861" s="10" t="s">
        <v>3601</v>
      </c>
      <c r="Z861" s="16" t="s">
        <v>3827</v>
      </c>
      <c r="AA861" s="12" t="str">
        <f t="shared" si="1"/>
        <v>M2-EyP-6a-I-3</v>
      </c>
      <c r="AB861" s="10"/>
      <c r="AC861" s="20"/>
      <c r="AD861" s="10"/>
      <c r="AE861" s="10" t="s">
        <v>46</v>
      </c>
    </row>
    <row r="862" ht="75.0" customHeight="1">
      <c r="A862" s="6" t="s">
        <v>3828</v>
      </c>
      <c r="B862" s="6" t="s">
        <v>3829</v>
      </c>
      <c r="C862" s="59" t="s">
        <v>32</v>
      </c>
      <c r="D862" s="7" t="s">
        <v>33</v>
      </c>
      <c r="E862" s="6"/>
      <c r="F862" s="8" t="s">
        <v>3830</v>
      </c>
      <c r="G862" s="8"/>
      <c r="H862" s="19"/>
      <c r="I862" s="10" t="s">
        <v>95</v>
      </c>
      <c r="J862" s="10" t="s">
        <v>3831</v>
      </c>
      <c r="K862" s="30" t="s">
        <v>3832</v>
      </c>
      <c r="L862" s="8" t="s">
        <v>3833</v>
      </c>
      <c r="M862" s="20" t="s">
        <v>39</v>
      </c>
      <c r="N862" s="8" t="s">
        <v>3834</v>
      </c>
      <c r="O862" s="8" t="s">
        <v>3834</v>
      </c>
      <c r="P862" s="22"/>
      <c r="Q862" s="20"/>
      <c r="R862" s="22"/>
      <c r="S862" s="22"/>
      <c r="T862" s="22"/>
      <c r="U862" s="22"/>
      <c r="V862" s="22"/>
      <c r="W862" s="22"/>
      <c r="X862" s="20"/>
      <c r="Y862" s="10" t="s">
        <v>3601</v>
      </c>
      <c r="Z862" s="39" t="s">
        <v>3835</v>
      </c>
      <c r="AA862" s="12" t="str">
        <f t="shared" si="1"/>
        <v>M2-EyP-6b-I-1</v>
      </c>
      <c r="AB862" s="10"/>
      <c r="AC862" s="20"/>
      <c r="AD862" s="10"/>
      <c r="AE862" s="10" t="s">
        <v>46</v>
      </c>
    </row>
    <row r="863" ht="75.0" customHeight="1">
      <c r="A863" s="6" t="s">
        <v>3828</v>
      </c>
      <c r="B863" s="6" t="s">
        <v>3829</v>
      </c>
      <c r="C863" s="59" t="s">
        <v>32</v>
      </c>
      <c r="D863" s="7" t="s">
        <v>33</v>
      </c>
      <c r="E863" s="6"/>
      <c r="F863" s="8" t="s">
        <v>3836</v>
      </c>
      <c r="G863" s="8"/>
      <c r="H863" s="19"/>
      <c r="I863" s="10" t="s">
        <v>95</v>
      </c>
      <c r="J863" s="10" t="s">
        <v>3831</v>
      </c>
      <c r="K863" s="30" t="s">
        <v>3832</v>
      </c>
      <c r="L863" s="8" t="s">
        <v>3837</v>
      </c>
      <c r="M863" s="20" t="s">
        <v>39</v>
      </c>
      <c r="N863" s="8" t="s">
        <v>3838</v>
      </c>
      <c r="O863" s="8" t="s">
        <v>3838</v>
      </c>
      <c r="P863" s="22"/>
      <c r="Q863" s="20"/>
      <c r="R863" s="22"/>
      <c r="S863" s="22"/>
      <c r="T863" s="22"/>
      <c r="U863" s="22"/>
      <c r="V863" s="22"/>
      <c r="W863" s="22"/>
      <c r="X863" s="20"/>
      <c r="Y863" s="10" t="s">
        <v>3601</v>
      </c>
      <c r="Z863" s="19" t="s">
        <v>3839</v>
      </c>
      <c r="AA863" s="12" t="str">
        <f t="shared" si="1"/>
        <v>M2-EyP-6b-I-2</v>
      </c>
      <c r="AB863" s="10"/>
      <c r="AC863" s="20"/>
      <c r="AD863" s="10"/>
      <c r="AE863" s="10" t="s">
        <v>46</v>
      </c>
    </row>
    <row r="864" ht="75.0" customHeight="1">
      <c r="A864" s="6" t="s">
        <v>3828</v>
      </c>
      <c r="B864" s="6" t="s">
        <v>3829</v>
      </c>
      <c r="C864" s="59" t="s">
        <v>32</v>
      </c>
      <c r="D864" s="7" t="s">
        <v>33</v>
      </c>
      <c r="E864" s="6"/>
      <c r="F864" s="8" t="s">
        <v>3840</v>
      </c>
      <c r="G864" s="8"/>
      <c r="H864" s="19"/>
      <c r="I864" s="10" t="s">
        <v>95</v>
      </c>
      <c r="J864" s="10" t="s">
        <v>3831</v>
      </c>
      <c r="K864" s="30" t="s">
        <v>3832</v>
      </c>
      <c r="L864" s="8" t="s">
        <v>3841</v>
      </c>
      <c r="M864" s="10" t="s">
        <v>39</v>
      </c>
      <c r="N864" s="8" t="s">
        <v>3842</v>
      </c>
      <c r="O864" s="8" t="s">
        <v>3842</v>
      </c>
      <c r="P864" s="22"/>
      <c r="Q864" s="20"/>
      <c r="R864" s="22"/>
      <c r="S864" s="22"/>
      <c r="T864" s="22"/>
      <c r="U864" s="22"/>
      <c r="V864" s="22"/>
      <c r="W864" s="22"/>
      <c r="X864" s="20"/>
      <c r="Y864" s="10" t="s">
        <v>3601</v>
      </c>
      <c r="Z864" s="19" t="s">
        <v>3843</v>
      </c>
      <c r="AA864" s="12" t="str">
        <f t="shared" si="1"/>
        <v>M2-EyP-6b-I-3</v>
      </c>
      <c r="AB864" s="10"/>
      <c r="AC864" s="20"/>
      <c r="AD864" s="10"/>
      <c r="AE864" s="10" t="s">
        <v>46</v>
      </c>
    </row>
    <row r="865" ht="75.0" customHeight="1">
      <c r="A865" s="6" t="s">
        <v>3828</v>
      </c>
      <c r="B865" s="6" t="s">
        <v>3829</v>
      </c>
      <c r="C865" s="61" t="s">
        <v>52</v>
      </c>
      <c r="D865" s="7" t="s">
        <v>33</v>
      </c>
      <c r="E865" s="6"/>
      <c r="F865" s="28" t="s">
        <v>3844</v>
      </c>
      <c r="G865" s="9" t="s">
        <v>3845</v>
      </c>
      <c r="H865" s="19"/>
      <c r="I865" s="10" t="s">
        <v>95</v>
      </c>
      <c r="J865" s="6" t="s">
        <v>76</v>
      </c>
      <c r="K865" s="30" t="s">
        <v>3846</v>
      </c>
      <c r="L865" s="9" t="s">
        <v>3847</v>
      </c>
      <c r="M865" s="20" t="s">
        <v>39</v>
      </c>
      <c r="N865" s="30" t="s">
        <v>3848</v>
      </c>
      <c r="O865" s="30" t="s">
        <v>3849</v>
      </c>
      <c r="P865" s="22"/>
      <c r="Q865" s="20"/>
      <c r="R865" s="22"/>
      <c r="S865" s="22"/>
      <c r="T865" s="22"/>
      <c r="U865" s="22"/>
      <c r="V865" s="22"/>
      <c r="W865" s="22"/>
      <c r="X865" s="20"/>
      <c r="Y865" s="10" t="s">
        <v>3601</v>
      </c>
      <c r="Z865" s="19" t="s">
        <v>3850</v>
      </c>
      <c r="AA865" s="12" t="str">
        <f t="shared" si="1"/>
        <v>M2-EyP-6b-E-1</v>
      </c>
      <c r="AB865" s="10"/>
      <c r="AC865" s="20"/>
      <c r="AD865" s="10"/>
      <c r="AE865" s="10" t="s">
        <v>46</v>
      </c>
    </row>
    <row r="866" ht="75.0" customHeight="1">
      <c r="A866" s="6" t="s">
        <v>3828</v>
      </c>
      <c r="B866" s="6" t="s">
        <v>3829</v>
      </c>
      <c r="C866" s="61" t="s">
        <v>52</v>
      </c>
      <c r="D866" s="7" t="s">
        <v>33</v>
      </c>
      <c r="E866" s="6"/>
      <c r="F866" s="8" t="s">
        <v>3851</v>
      </c>
      <c r="G866" s="9" t="s">
        <v>3852</v>
      </c>
      <c r="H866" s="19"/>
      <c r="I866" s="10" t="s">
        <v>95</v>
      </c>
      <c r="J866" s="6" t="s">
        <v>76</v>
      </c>
      <c r="K866" s="28" t="s">
        <v>3853</v>
      </c>
      <c r="L866" s="9" t="s">
        <v>3854</v>
      </c>
      <c r="M866" s="20" t="s">
        <v>39</v>
      </c>
      <c r="N866" s="30" t="s">
        <v>3855</v>
      </c>
      <c r="O866" s="30" t="s">
        <v>3855</v>
      </c>
      <c r="P866" s="22"/>
      <c r="Q866" s="20"/>
      <c r="R866" s="22"/>
      <c r="S866" s="22"/>
      <c r="T866" s="22"/>
      <c r="U866" s="22"/>
      <c r="V866" s="22"/>
      <c r="W866" s="22"/>
      <c r="X866" s="20"/>
      <c r="Y866" s="10" t="s">
        <v>3601</v>
      </c>
      <c r="Z866" s="19" t="s">
        <v>3856</v>
      </c>
      <c r="AA866" s="12" t="str">
        <f t="shared" si="1"/>
        <v>M2-EyP-6b-E-2</v>
      </c>
      <c r="AB866" s="10"/>
      <c r="AC866" s="20"/>
      <c r="AD866" s="10"/>
      <c r="AE866" s="10" t="s">
        <v>46</v>
      </c>
    </row>
    <row r="867" ht="75.0" customHeight="1">
      <c r="A867" s="6" t="s">
        <v>3828</v>
      </c>
      <c r="B867" s="6" t="s">
        <v>3829</v>
      </c>
      <c r="C867" s="61" t="s">
        <v>52</v>
      </c>
      <c r="D867" s="7" t="s">
        <v>33</v>
      </c>
      <c r="E867" s="6"/>
      <c r="F867" s="9" t="s">
        <v>3857</v>
      </c>
      <c r="G867" s="8" t="s">
        <v>3858</v>
      </c>
      <c r="H867" s="19"/>
      <c r="I867" s="10" t="s">
        <v>95</v>
      </c>
      <c r="J867" s="6" t="s">
        <v>76</v>
      </c>
      <c r="K867" s="28" t="s">
        <v>3859</v>
      </c>
      <c r="L867" s="9" t="s">
        <v>3860</v>
      </c>
      <c r="M867" s="20" t="s">
        <v>39</v>
      </c>
      <c r="N867" s="30" t="s">
        <v>3861</v>
      </c>
      <c r="O867" s="30" t="s">
        <v>3861</v>
      </c>
      <c r="P867" s="22"/>
      <c r="Q867" s="20"/>
      <c r="R867" s="22"/>
      <c r="S867" s="22"/>
      <c r="T867" s="22"/>
      <c r="U867" s="22"/>
      <c r="V867" s="22"/>
      <c r="W867" s="22"/>
      <c r="X867" s="20"/>
      <c r="Y867" s="10" t="s">
        <v>3601</v>
      </c>
      <c r="Z867" s="19" t="s">
        <v>3862</v>
      </c>
      <c r="AA867" s="12" t="str">
        <f t="shared" si="1"/>
        <v>M2-EyP-6b-E-3</v>
      </c>
      <c r="AB867" s="10"/>
      <c r="AC867" s="20"/>
      <c r="AD867" s="10"/>
      <c r="AE867" s="10" t="s">
        <v>46</v>
      </c>
    </row>
  </sheetData>
  <customSheetViews>
    <customSheetView guid="{32B9B8F3-7730-4CDF-B056-415F55451F22}" filter="1" showAutoFilter="1">
      <autoFilter ref="$A$1:$AD$867">
        <filterColumn colId="3">
          <filters>
            <filter val="JSON sin imagen"/>
          </filters>
        </filterColumn>
      </autoFilter>
    </customSheetView>
    <customSheetView guid="{E81D09C3-9099-485D-813F-E45CA51296B5}" filter="1" showAutoFilter="1">
      <autoFilter ref="$A$1:$AE$867"/>
    </customSheetView>
    <customSheetView guid="{B925ED5B-9C03-4F9F-938B-0EF77FE6E73E}" filter="1" showAutoFilter="1">
      <autoFilter ref="$A$1:$AE$867"/>
    </customSheetView>
    <customSheetView guid="{10F064F6-6B6F-4629-BDBA-16D76E867964}" filter="1" showAutoFilter="1">
      <autoFilter ref="$A$1:$AE$867">
        <filterColumn colId="30">
          <filters>
            <filter val="USA"/>
          </filters>
        </filterColumn>
      </autoFilter>
    </customSheetView>
    <customSheetView guid="{BBE1AE90-DEB1-44C5-AF23-C13DBB9831AA}" filter="1" showAutoFilter="1">
      <autoFilter ref="$A$1:$AE$867">
        <filterColumn colId="3">
          <filters/>
        </filterColumn>
      </autoFilter>
    </customSheetView>
    <customSheetView guid="{55996CEF-2B2B-4796-828E-160694535415}" filter="1" showAutoFilter="1">
      <autoFilter ref="$A$1:$AE$867"/>
    </customSheetView>
    <customSheetView guid="{2F3E2CBC-5E97-4650-B6CE-EFE8BAAA054E}" filter="1" showAutoFilter="1">
      <autoFilter ref="$A$1:$AE$867">
        <filterColumn colId="9">
          <filters>
            <filter val="Single Choice&#10;*: countCorrect=1&#10;*: countIncorrect=1"/>
            <filter val="True or False"/>
            <filter val="Single Choice"/>
            <filter val="Single Choice&#10;*: showCheckIcon=false&#10;*: columns=3"/>
            <filter val="Single choice"/>
            <filter val="Single Choice&#10;*: countCorrect=1&#10;*:countIncorrect=1"/>
            <filter val="Single Choice&#10;*: showCheckIcon=false"/>
            <filter val="Single Choice&#10;*:countCorrect=1&#10;*:countIncorrect=2"/>
            <filter val="Single Choice&#10;*: columns=3&#10;*: showCheckIcon=false"/>
          </filters>
        </filterColumn>
      </autoFilter>
    </customSheetView>
    <customSheetView guid="{A1F49F86-1F2B-46AB-B42C-C957BE16342C}" filter="1" showAutoFilter="1">
      <autoFilter ref="$A$1:$AE$867">
        <filterColumn colId="3">
          <filters>
            <filter val="JSON revisado"/>
            <filter val="JSON sin imagen"/>
          </filters>
        </filterColumn>
        <filterColumn colId="27">
          <filters blank="1"/>
        </filterColumn>
      </autoFilter>
    </customSheetView>
    <customSheetView guid="{5C14A417-53E3-4064-B7BC-2FA4918C014D}" filter="1" showAutoFilter="1">
      <autoFilter ref="$A$1:$AE$867">
        <filterColumn colId="30">
          <filters>
            <filter val="USA"/>
          </filters>
        </filterColumn>
      </autoFilter>
    </customSheetView>
    <customSheetView guid="{0CAFE2B5-313A-4567-A6D0-4EF2919D545C}" filter="1" showAutoFilter="1">
      <autoFilter ref="$A$1:$AD$64"/>
    </customSheetView>
    <customSheetView guid="{1B5A49E5-80AB-4DED-AE14-EACA220E2C76}" filter="1" showAutoFilter="1">
      <autoFilter ref="$A$1:$AE$867">
        <filterColumn colId="27">
          <filters>
            <filter val="CC"/>
          </filters>
        </filterColumn>
      </autoFilter>
    </customSheetView>
    <customSheetView guid="{12802AF5-D5E9-47FE-B9C5-D26499AE1A02}" filter="1" showAutoFilter="1">
      <autoFilter ref="$A$1:$AD$867">
        <filterColumn colId="3">
          <filters>
            <filter val="JSON revisado"/>
            <filter val="JSON sin imagen"/>
          </filters>
        </filterColumn>
        <filterColumn colId="29">
          <filters>
            <filter val="BNCC"/>
          </filters>
        </filterColumn>
      </autoFilter>
    </customSheetView>
    <customSheetView guid="{AD566412-6F92-44BF-AEE8-FFEED6E6B7F4}" filter="1" showAutoFilter="1">
      <autoFilter ref="$A$1:$AD$867">
        <filterColumn colId="9">
          <filters>
            <filter val="True or False"/>
            <filter val="Order list&#10;*: order=desc"/>
            <filter val="Single Choice"/>
            <filter val="Number line"/>
            <filter val="Cloze math&#10;*: uniques=false"/>
            <filter val="True/False"/>
            <filter val="Barchart Output"/>
            <filter val="Order list"/>
          </filters>
        </filterColumn>
      </autoFilter>
    </customSheetView>
    <customSheetView guid="{2F2EC238-6E2A-4B3A-A033-7BD912B8DA9A}" filter="1" showAutoFilter="1">
      <autoFilter ref="$A$1:$AD$867">
        <filterColumn colId="29">
          <filters>
            <filter val="BNCC"/>
          </filters>
        </filterColumn>
      </autoFilter>
    </customSheetView>
    <customSheetView guid="{C90BBE20-5A13-4DC2-8F59-88CA5DC37384}" filter="1" showAutoFilter="1">
      <autoFilter ref="$A$1:$AD$867">
        <filterColumn colId="3">
          <filters>
            <filter val="JSON sin imagen"/>
          </filters>
        </filterColumn>
      </autoFilter>
    </customSheetView>
    <customSheetView guid="{A1C3FD8E-CDB3-4204-9C69-B9E553E02E47}" filter="1" showAutoFilter="1">
      <autoFilter ref="$A$1:$AD$867"/>
    </customSheetView>
    <customSheetView guid="{036F4B90-4F51-479E-86B9-36B852CFA0D9}" filter="1" showAutoFilter="1">
      <autoFilter ref="$A$1:$AD$867">
        <filterColumn colId="3">
          <filters>
            <filter val="JSON revisado"/>
            <filter val="JSON sin imagen"/>
          </filters>
        </filterColumn>
        <filterColumn colId="29">
          <filters>
            <filter val="BNCC"/>
          </filters>
        </filterColumn>
      </autoFilter>
    </customSheetView>
    <customSheetView guid="{AE3A4ECB-0283-4561-8941-16D729908402}" filter="1" showAutoFilter="1">
      <autoFilter ref="$A$1:$AE$867">
        <filterColumn colId="27">
          <filters>
            <filter val="CC"/>
          </filters>
        </filterColumn>
      </autoFilter>
    </customSheetView>
    <customSheetView guid="{8683A935-851A-498C-8AB7-E5340B48934A}" filter="1" showAutoFilter="1">
      <autoFilter ref="$A$1:$AD$867">
        <filterColumn colId="29">
          <filters>
            <filter val="BNCC"/>
          </filters>
        </filterColumn>
      </autoFilter>
    </customSheetView>
    <customSheetView guid="{54C7A207-62F8-4715-9E42-4D7F5F96B86B}" filter="1" showAutoFilter="1">
      <autoFilter ref="$A$1:$AE$867">
        <filterColumn colId="30">
          <filters>
            <filter val="USA"/>
          </filters>
        </filterColumn>
      </autoFilter>
    </customSheetView>
    <customSheetView guid="{A131A660-198F-4E12-97E6-F16BE046AA48}" filter="1" showAutoFilter="1">
      <autoFilter ref="$A$1:$AE$867">
        <filterColumn colId="25">
          <customFilters>
            <customFilter val="*background-color*"/>
          </customFilters>
        </filterColumn>
      </autoFilter>
    </customSheetView>
    <customSheetView guid="{9782D2BB-A8E3-4E96-90D9-4C5895C2FA1F}" filter="1" showAutoFilter="1">
      <autoFilter ref="$A$1:$AE$867">
        <filterColumn colId="9">
          <filters>
            <filter val="True or False"/>
            <filter val="Single Choice"/>
            <filter val="Cloze with text"/>
            <filter val="Barchart Output"/>
          </filters>
        </filterColumn>
      </autoFilter>
    </customSheetView>
    <customSheetView guid="{E28DD64A-7E86-4521-ADBF-6F7458370803}" filter="1" showAutoFilter="1">
      <autoFilter ref="$A$1:$AD$867">
        <filterColumn colId="3">
          <filters/>
        </filterColumn>
      </autoFilter>
    </customSheetView>
    <customSheetView guid="{843716C2-261B-47B9-B169-E4D5C89DFE05}" filter="1" showAutoFilter="1">
      <autoFilter ref="$A$1:$AD$867">
        <filterColumn colId="3">
          <filters/>
        </filterColumn>
      </autoFilter>
    </customSheetView>
    <customSheetView guid="{0878CA8F-D469-4776-9C5D-B4D4215D7D9E}" filter="1" showAutoFilter="1">
      <autoFilter ref="$A$1:$AD$867">
        <filterColumn colId="9">
          <filters>
            <filter val="Linking lines&#10;*: invert=false"/>
            <filter val="Linking lines"/>
            <filter val="True or False"/>
            <filter val="Single Choice"/>
            <filter val="Cloze math&#10;*: uniques=false"/>
            <filter val="True/False"/>
            <filter val="Barchart Output"/>
          </filters>
        </filterColumn>
        <filterColumn colId="29">
          <filters>
            <filter val="BNCC"/>
          </filters>
        </filterColumn>
      </autoFilter>
    </customSheetView>
    <customSheetView guid="{6A55673D-F6AD-42E6-8FB5-D9314DF8CF12}" filter="1" showAutoFilter="1">
      <autoFilter ref="$A$1:$AD$867">
        <filterColumn colId="9">
          <filters>
            <filter val="True or False"/>
            <filter val="Order list&#10;*: order=desc"/>
            <filter val="Single Choice"/>
            <filter val="Cloze math&#10;*: uniques=false"/>
            <filter val="True/False"/>
            <filter val="Barchart Output"/>
            <filter val="Order list"/>
          </filters>
        </filterColumn>
        <filterColumn colId="29">
          <filters>
            <filter val="BNCC"/>
          </filters>
        </filterColumn>
      </autoFilter>
    </customSheetView>
    <customSheetView guid="{1EA9D4CD-D3B2-489F-8236-D33DBF4802C1}" filter="1" showAutoFilter="1">
      <autoFilter ref="$A$1:$AD$867">
        <filterColumn colId="3">
          <filters/>
        </filterColumn>
        <filterColumn colId="29">
          <filters>
            <filter val="BNCC"/>
          </filters>
        </filterColumn>
      </autoFilter>
    </customSheetView>
    <customSheetView guid="{5D685F0E-34F2-40BE-895D-61C81C390C35}" filter="1" showAutoFilter="1">
      <autoFilter ref="$A$1:$AD$867">
        <filterColumn colId="3">
          <filters/>
        </filterColumn>
      </autoFilter>
    </customSheetView>
    <customSheetView guid="{BE8E15C8-A3C5-4213-B1B2-2910534A6F17}" filter="1" showAutoFilter="1">
      <autoFilter ref="$A$1:$AE$867"/>
    </customSheetView>
  </customSheetViews>
  <conditionalFormatting sqref="X345">
    <cfRule type="expression" dxfId="0" priority="1">
      <formula>M:M="TE + hint"</formula>
    </cfRule>
  </conditionalFormatting>
  <conditionalFormatting sqref="C1:C867">
    <cfRule type="cellIs" dxfId="1" priority="2" operator="equal">
      <formula>"Identificar"</formula>
    </cfRule>
  </conditionalFormatting>
  <conditionalFormatting sqref="C1:C867">
    <cfRule type="cellIs" dxfId="2" priority="3" operator="equal">
      <formula>"Evocar"</formula>
    </cfRule>
  </conditionalFormatting>
  <conditionalFormatting sqref="C1:C867">
    <cfRule type="cellIs" dxfId="3" priority="4" operator="equal">
      <formula>"Aplicar"</formula>
    </cfRule>
  </conditionalFormatting>
  <conditionalFormatting sqref="D1:D867">
    <cfRule type="cellIs" dxfId="4" priority="5" operator="equal">
      <formula>"JSON revisado"</formula>
    </cfRule>
  </conditionalFormatting>
  <conditionalFormatting sqref="D1:D867">
    <cfRule type="cellIs" dxfId="5" priority="6" operator="equal">
      <formula>"Pendiente de revisión"</formula>
    </cfRule>
  </conditionalFormatting>
  <conditionalFormatting sqref="D1:D867">
    <cfRule type="cellIs" dxfId="6" priority="7" operator="equal">
      <formula>"Ortografía+cast"</formula>
    </cfRule>
  </conditionalFormatting>
  <conditionalFormatting sqref="D1:D867">
    <cfRule type="cellIs" dxfId="7" priority="8" operator="equal">
      <formula>"JSON sin imagen"</formula>
    </cfRule>
  </conditionalFormatting>
  <conditionalFormatting sqref="D1:D867">
    <cfRule type="cellIs" dxfId="8" priority="9" operator="equal">
      <formula>"JSON con imagen"</formula>
    </cfRule>
  </conditionalFormatting>
  <conditionalFormatting sqref="D1:D867">
    <cfRule type="cellIs" dxfId="9" priority="10" operator="equal">
      <formula>"No hacer"</formula>
    </cfRule>
  </conditionalFormatting>
  <conditionalFormatting sqref="N2:N867">
    <cfRule type="expression" dxfId="0" priority="11">
      <formula>M:M="Scaff"</formula>
    </cfRule>
  </conditionalFormatting>
  <conditionalFormatting sqref="R2:R867">
    <cfRule type="expression" dxfId="0" priority="12">
      <formula>M:M="TE + hint"</formula>
    </cfRule>
  </conditionalFormatting>
  <conditionalFormatting sqref="E2:E867">
    <cfRule type="cellIs" dxfId="10" priority="13" operator="equal">
      <formula>"Sí"</formula>
    </cfRule>
  </conditionalFormatting>
  <conditionalFormatting sqref="D2:D867">
    <cfRule type="cellIs" dxfId="11" priority="14" operator="equal">
      <formula>"Formato SPEACHY"</formula>
    </cfRule>
  </conditionalFormatting>
  <conditionalFormatting sqref="O2:O867">
    <cfRule type="expression" dxfId="0" priority="15">
      <formula>M:M="Scaff"</formula>
    </cfRule>
  </conditionalFormatting>
  <conditionalFormatting sqref="P2:P867">
    <cfRule type="expression" dxfId="0" priority="16">
      <formula>M:M="Scaff"</formula>
    </cfRule>
  </conditionalFormatting>
  <conditionalFormatting sqref="Q2:Q867">
    <cfRule type="expression" dxfId="0" priority="17">
      <formula>M:M="Scaff"</formula>
    </cfRule>
  </conditionalFormatting>
  <conditionalFormatting sqref="S2:S867">
    <cfRule type="expression" dxfId="0" priority="18">
      <formula>M:M="TE + hint"</formula>
    </cfRule>
  </conditionalFormatting>
  <conditionalFormatting sqref="T2:T867">
    <cfRule type="expression" dxfId="0" priority="19">
      <formula>M:M="TE + hint"</formula>
    </cfRule>
  </conditionalFormatting>
  <conditionalFormatting sqref="U2:U867">
    <cfRule type="expression" dxfId="0" priority="20">
      <formula>M:M="TE + hint"</formula>
    </cfRule>
  </conditionalFormatting>
  <conditionalFormatting sqref="V2:V867">
    <cfRule type="expression" dxfId="0" priority="21">
      <formula>M:M="TE + hint"</formula>
    </cfRule>
  </conditionalFormatting>
  <conditionalFormatting sqref="W2:W867">
    <cfRule type="expression" dxfId="0" priority="22">
      <formula>M:M="TE + hint"</formula>
    </cfRule>
  </conditionalFormatting>
  <conditionalFormatting sqref="X2:X867">
    <cfRule type="expression" dxfId="0" priority="23">
      <formula>M:M="TE + hint"</formula>
    </cfRule>
  </conditionalFormatting>
  <conditionalFormatting sqref="M2:M867">
    <cfRule type="expression" dxfId="12" priority="24">
      <formula>AND(M2="Scaff", S2="")</formula>
    </cfRule>
  </conditionalFormatting>
  <dataValidations>
    <dataValidation type="list" allowBlank="1" sqref="E2:E867">
      <formula1>"Sí,No"</formula1>
    </dataValidation>
    <dataValidation type="list" allowBlank="1" sqref="AC2:AC867">
      <formula1>"Total,Feedback"</formula1>
    </dataValidation>
    <dataValidation type="list" allowBlank="1" sqref="D2:D867">
      <formula1>"No hacer,Pendiente de revisión,Ortografía+cast,JSON sin imagen,JSON con imagen,JSON revisado,Formato SPEACHY"</formula1>
    </dataValidation>
    <dataValidation type="list" allowBlank="1" sqref="J2:J867">
      <formula1>"Cloze math,Cloze with text,Drag and drop,Dropdown,Label image with drag and drop,Linking lines,Multiple choice,Order list,Single choice,True or false,Counting Count,Pathway,Number Line,Pictograph Output"</formula1>
    </dataValidation>
    <dataValidation type="list" allowBlank="1" sqref="M2:M867">
      <formula1>"TE + hint,Scaff"</formula1>
    </dataValidation>
  </dataValidations>
  <hyperlinks>
    <hyperlink r:id="rId2" ref="L205"/>
    <hyperlink r:id="rId3" ref="L206"/>
    <hyperlink r:id="rId4" ref="L208"/>
    <hyperlink r:id="rId5" ref="L209"/>
    <hyperlink r:id="rId6" ref="Z517"/>
    <hyperlink r:id="rId7" ref="Z518"/>
    <hyperlink r:id="rId8" ref="Z520"/>
    <hyperlink r:id="rId9" ref="Z521"/>
    <hyperlink r:id="rId10" ref="Z522"/>
    <hyperlink r:id="rId11" ref="Z523"/>
    <hyperlink r:id="rId12" ref="Z529"/>
    <hyperlink r:id="rId13" ref="L552"/>
    <hyperlink r:id="rId14" ref="L553"/>
    <hyperlink r:id="rId15" ref="L554"/>
    <hyperlink r:id="rId16" ref="L555"/>
    <hyperlink r:id="rId17" ref="Z564"/>
    <hyperlink r:id="rId18" ref="L574"/>
    <hyperlink r:id="rId19" ref="L578"/>
    <hyperlink r:id="rId20" ref="L579"/>
    <hyperlink r:id="rId21" ref="L580"/>
    <hyperlink r:id="rId22" ref="L581"/>
    <hyperlink r:id="rId23" ref="L616"/>
    <hyperlink r:id="rId24" ref="L617"/>
    <hyperlink r:id="rId25" ref="L620"/>
    <hyperlink r:id="rId26" ref="L621"/>
    <hyperlink r:id="rId27" ref="L622"/>
    <hyperlink r:id="rId28" ref="L623"/>
    <hyperlink r:id="rId29" ref="Z705"/>
    <hyperlink r:id="rId30" ref="N707"/>
    <hyperlink r:id="rId31" ref="O707"/>
    <hyperlink r:id="rId32" ref="N708"/>
    <hyperlink r:id="rId33" ref="O708"/>
    <hyperlink r:id="rId34" ref="N709"/>
    <hyperlink r:id="rId35" ref="O709"/>
    <hyperlink r:id="rId36" ref="N710"/>
    <hyperlink r:id="rId37" ref="O710"/>
    <hyperlink r:id="rId38" ref="N711"/>
    <hyperlink r:id="rId39" ref="O711"/>
    <hyperlink r:id="rId40" ref="N712"/>
    <hyperlink r:id="rId41" ref="O712"/>
    <hyperlink r:id="rId42" ref="Z750"/>
    <hyperlink r:id="rId43" ref="Z772"/>
    <hyperlink r:id="rId44" ref="F775"/>
    <hyperlink r:id="rId45" ref="F776"/>
    <hyperlink r:id="rId46" ref="F777"/>
    <hyperlink r:id="rId47" ref="F780"/>
    <hyperlink r:id="rId48" ref="Z789"/>
    <hyperlink r:id="rId49" ref="Z799"/>
    <hyperlink r:id="rId50" ref="Z800"/>
    <hyperlink r:id="rId51" ref="Z801"/>
    <hyperlink r:id="rId52" ref="Z804"/>
  </hyperlinks>
  <drawing r:id="rId53"/>
  <legacyDrawing r:id="rId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32" width="12.63"/>
    <col customWidth="1" min="33" max="33" width="25.5"/>
  </cols>
  <sheetData>
    <row r="1">
      <c r="A1" s="1" t="s">
        <v>0</v>
      </c>
      <c r="B1" s="1" t="s">
        <v>1</v>
      </c>
      <c r="C1" s="1" t="s">
        <v>2</v>
      </c>
      <c r="D1" s="2" t="s">
        <v>3</v>
      </c>
      <c r="E1" s="2" t="s">
        <v>4</v>
      </c>
      <c r="F1" s="1" t="s">
        <v>5</v>
      </c>
      <c r="G1" s="1" t="s">
        <v>3863</v>
      </c>
      <c r="H1" s="1" t="s">
        <v>7</v>
      </c>
      <c r="I1" s="1" t="s">
        <v>8</v>
      </c>
      <c r="J1" s="1" t="s">
        <v>9</v>
      </c>
      <c r="K1" s="1" t="s">
        <v>10</v>
      </c>
      <c r="L1" s="1" t="s">
        <v>11</v>
      </c>
      <c r="M1" s="4" t="s">
        <v>12</v>
      </c>
      <c r="N1" s="4" t="s">
        <v>13</v>
      </c>
      <c r="O1" s="4" t="s">
        <v>14</v>
      </c>
      <c r="P1" s="4" t="s">
        <v>15</v>
      </c>
      <c r="Q1" s="5" t="s">
        <v>17</v>
      </c>
      <c r="R1" s="5" t="s">
        <v>18</v>
      </c>
      <c r="S1" s="5" t="s">
        <v>19</v>
      </c>
      <c r="T1" s="5" t="s">
        <v>20</v>
      </c>
      <c r="U1" s="5" t="s">
        <v>21</v>
      </c>
      <c r="V1" s="5" t="s">
        <v>22</v>
      </c>
      <c r="W1" s="1" t="s">
        <v>23</v>
      </c>
      <c r="X1" s="1" t="s">
        <v>24</v>
      </c>
      <c r="Y1" s="1" t="s">
        <v>25</v>
      </c>
      <c r="Z1" s="1" t="s">
        <v>26</v>
      </c>
      <c r="AA1" s="1" t="s">
        <v>27</v>
      </c>
      <c r="AB1" s="1"/>
      <c r="AC1" s="1"/>
      <c r="AD1" s="1"/>
      <c r="AE1" s="1"/>
      <c r="AF1" s="1"/>
      <c r="AG1" s="1" t="s">
        <v>29</v>
      </c>
    </row>
    <row r="2" ht="112.5" customHeight="1">
      <c r="A2" s="6" t="s">
        <v>3864</v>
      </c>
      <c r="B2" s="9" t="s">
        <v>3865</v>
      </c>
      <c r="C2" s="26" t="s">
        <v>32</v>
      </c>
      <c r="D2" s="10" t="s">
        <v>3866</v>
      </c>
      <c r="E2" s="6"/>
      <c r="F2" s="19"/>
      <c r="G2" s="19"/>
      <c r="H2" s="10"/>
      <c r="I2" s="10"/>
      <c r="J2" s="19"/>
      <c r="K2" s="19"/>
      <c r="L2" s="10"/>
      <c r="M2" s="19"/>
      <c r="N2" s="22"/>
      <c r="O2" s="20"/>
      <c r="P2" s="20"/>
      <c r="Q2" s="20"/>
      <c r="R2" s="20"/>
      <c r="S2" s="20"/>
      <c r="T2" s="20"/>
      <c r="U2" s="20"/>
      <c r="V2" s="20"/>
      <c r="W2" s="15"/>
      <c r="X2" s="10"/>
      <c r="Y2" s="20"/>
      <c r="Z2" s="10" t="s">
        <v>45</v>
      </c>
      <c r="AA2" s="6"/>
      <c r="AB2" s="6"/>
      <c r="AC2" s="6"/>
      <c r="AD2" s="6"/>
      <c r="AE2" s="6"/>
      <c r="AF2" s="6"/>
      <c r="AG2" s="10" t="s">
        <v>46</v>
      </c>
    </row>
    <row r="3" ht="112.5" customHeight="1">
      <c r="A3" s="6" t="s">
        <v>3864</v>
      </c>
      <c r="B3" s="9" t="s">
        <v>3865</v>
      </c>
      <c r="C3" s="27" t="s">
        <v>52</v>
      </c>
      <c r="D3" s="10" t="s">
        <v>3866</v>
      </c>
      <c r="E3" s="6"/>
      <c r="F3" s="19"/>
      <c r="G3" s="19"/>
      <c r="H3" s="10"/>
      <c r="I3" s="10"/>
      <c r="J3" s="19"/>
      <c r="K3" s="19"/>
      <c r="L3" s="10"/>
      <c r="M3" s="8"/>
      <c r="N3" s="40"/>
      <c r="O3" s="20"/>
      <c r="P3" s="20"/>
      <c r="Q3" s="20"/>
      <c r="R3" s="20"/>
      <c r="S3" s="20"/>
      <c r="T3" s="20"/>
      <c r="U3" s="20"/>
      <c r="V3" s="20"/>
      <c r="W3" s="15"/>
      <c r="X3" s="10"/>
      <c r="Y3" s="20"/>
      <c r="Z3" s="10" t="s">
        <v>45</v>
      </c>
      <c r="AA3" s="6"/>
      <c r="AB3" s="6"/>
      <c r="AC3" s="6"/>
      <c r="AD3" s="6"/>
      <c r="AE3" s="6"/>
      <c r="AF3" s="6"/>
      <c r="AG3" s="10" t="s">
        <v>46</v>
      </c>
    </row>
    <row r="4" ht="112.5" customHeight="1">
      <c r="A4" s="6" t="s">
        <v>3867</v>
      </c>
      <c r="B4" s="21" t="s">
        <v>3868</v>
      </c>
      <c r="C4" s="20" t="s">
        <v>32</v>
      </c>
      <c r="D4" s="10" t="s">
        <v>3866</v>
      </c>
      <c r="E4" s="6"/>
      <c r="F4" s="19"/>
      <c r="G4" s="19"/>
      <c r="H4" s="10"/>
      <c r="I4" s="10"/>
      <c r="J4" s="19"/>
      <c r="K4" s="72"/>
      <c r="L4" s="10"/>
      <c r="M4" s="8"/>
      <c r="N4" s="8"/>
      <c r="O4" s="20"/>
      <c r="P4" s="20"/>
      <c r="Q4" s="20"/>
      <c r="R4" s="20"/>
      <c r="S4" s="20"/>
      <c r="T4" s="20"/>
      <c r="U4" s="20"/>
      <c r="V4" s="20"/>
      <c r="W4" s="15"/>
      <c r="X4" s="10"/>
      <c r="Y4" s="20"/>
      <c r="Z4" s="10" t="s">
        <v>45</v>
      </c>
      <c r="AA4" s="6"/>
      <c r="AB4" s="6"/>
      <c r="AC4" s="6"/>
      <c r="AD4" s="6"/>
      <c r="AE4" s="6"/>
      <c r="AF4" s="6"/>
      <c r="AG4" s="10" t="s">
        <v>46</v>
      </c>
    </row>
    <row r="5" ht="112.5" customHeight="1">
      <c r="A5" s="6" t="s">
        <v>3867</v>
      </c>
      <c r="B5" s="21" t="s">
        <v>3868</v>
      </c>
      <c r="C5" s="20" t="s">
        <v>52</v>
      </c>
      <c r="D5" s="10" t="s">
        <v>3866</v>
      </c>
      <c r="E5" s="6"/>
      <c r="F5" s="9"/>
      <c r="G5" s="19"/>
      <c r="H5" s="10"/>
      <c r="I5" s="10"/>
      <c r="J5" s="19"/>
      <c r="K5" s="9"/>
      <c r="L5" s="10"/>
      <c r="M5" s="19"/>
      <c r="N5" s="72"/>
      <c r="O5" s="20"/>
      <c r="P5" s="20"/>
      <c r="Q5" s="20"/>
      <c r="R5" s="20"/>
      <c r="S5" s="20"/>
      <c r="T5" s="20"/>
      <c r="U5" s="20"/>
      <c r="V5" s="20"/>
      <c r="W5" s="15"/>
      <c r="X5" s="10"/>
      <c r="Y5" s="20"/>
      <c r="Z5" s="10" t="s">
        <v>45</v>
      </c>
      <c r="AA5" s="6"/>
      <c r="AB5" s="6"/>
      <c r="AC5" s="6"/>
      <c r="AD5" s="6"/>
      <c r="AE5" s="6"/>
      <c r="AF5" s="6"/>
      <c r="AG5" s="10" t="s">
        <v>46</v>
      </c>
    </row>
    <row r="6" ht="112.5" customHeight="1">
      <c r="A6" s="6" t="s">
        <v>3867</v>
      </c>
      <c r="B6" s="21" t="s">
        <v>3868</v>
      </c>
      <c r="C6" s="20" t="s">
        <v>115</v>
      </c>
      <c r="D6" s="10" t="s">
        <v>3866</v>
      </c>
      <c r="E6" s="6"/>
      <c r="F6" s="9"/>
      <c r="G6" s="9"/>
      <c r="H6" s="6"/>
      <c r="I6" s="6"/>
      <c r="J6" s="9"/>
      <c r="K6" s="9"/>
      <c r="L6" s="10"/>
      <c r="M6" s="19"/>
      <c r="N6" s="19"/>
      <c r="O6" s="20"/>
      <c r="P6" s="20"/>
      <c r="Q6" s="20"/>
      <c r="R6" s="20"/>
      <c r="S6" s="20"/>
      <c r="T6" s="20"/>
      <c r="U6" s="20"/>
      <c r="V6" s="20"/>
      <c r="W6" s="15"/>
      <c r="X6" s="10"/>
      <c r="Y6" s="20"/>
      <c r="Z6" s="10" t="s">
        <v>45</v>
      </c>
      <c r="AA6" s="6"/>
      <c r="AB6" s="6"/>
      <c r="AC6" s="6"/>
      <c r="AD6" s="6"/>
      <c r="AE6" s="6"/>
      <c r="AF6" s="6"/>
      <c r="AG6" s="10" t="s">
        <v>46</v>
      </c>
    </row>
    <row r="7" ht="112.5" customHeight="1">
      <c r="A7" s="6" t="s">
        <v>3867</v>
      </c>
      <c r="B7" s="9" t="s">
        <v>3868</v>
      </c>
      <c r="C7" s="26" t="s">
        <v>32</v>
      </c>
      <c r="D7" s="73" t="s">
        <v>3866</v>
      </c>
      <c r="E7" s="6"/>
      <c r="F7" s="19"/>
      <c r="G7" s="19"/>
      <c r="H7" s="10"/>
      <c r="I7" s="10"/>
      <c r="J7" s="19"/>
      <c r="K7" s="19"/>
      <c r="L7" s="10"/>
      <c r="M7" s="19"/>
      <c r="N7" s="19"/>
      <c r="O7" s="20"/>
      <c r="P7" s="20"/>
      <c r="Q7" s="20"/>
      <c r="R7" s="20"/>
      <c r="S7" s="20"/>
      <c r="T7" s="20"/>
      <c r="U7" s="20"/>
      <c r="V7" s="20"/>
      <c r="W7" s="15"/>
      <c r="X7" s="10"/>
      <c r="Y7" s="20"/>
      <c r="Z7" s="20"/>
      <c r="AA7" s="6"/>
      <c r="AB7" s="6"/>
      <c r="AC7" s="6"/>
      <c r="AD7" s="6"/>
      <c r="AE7" s="6"/>
      <c r="AF7" s="6"/>
      <c r="AG7" s="10" t="s">
        <v>46</v>
      </c>
    </row>
    <row r="8" ht="75.0" customHeight="1">
      <c r="A8" s="6" t="s">
        <v>3869</v>
      </c>
      <c r="B8" s="21" t="s">
        <v>3870</v>
      </c>
      <c r="C8" s="20" t="s">
        <v>32</v>
      </c>
      <c r="D8" s="10" t="s">
        <v>3866</v>
      </c>
      <c r="E8" s="6"/>
      <c r="F8" s="8"/>
      <c r="G8" s="8"/>
      <c r="H8" s="19"/>
      <c r="I8" s="6"/>
      <c r="J8" s="6"/>
      <c r="K8" s="9"/>
      <c r="L8" s="9"/>
      <c r="M8" s="20"/>
      <c r="N8" s="19"/>
      <c r="O8" s="19"/>
      <c r="P8" s="22"/>
      <c r="Q8" s="20"/>
      <c r="R8" s="22"/>
      <c r="S8" s="22"/>
      <c r="T8" s="22"/>
      <c r="U8" s="22"/>
      <c r="V8" s="22"/>
      <c r="W8" s="22"/>
      <c r="X8" s="20"/>
      <c r="Y8" s="10" t="s">
        <v>3601</v>
      </c>
      <c r="Z8" s="19"/>
      <c r="AA8" s="19"/>
      <c r="AB8" s="12" t="str">
        <f t="shared" ref="AB8:AB13" si="1">CONCATENATE(AG8,"-BR")</f>
        <v>-BR</v>
      </c>
      <c r="AC8" s="11" t="str">
        <f t="shared" ref="AC8:AC10" si="2">REPLACE(AA8,SEARCH("M2-",AA8),LEN(AG8),AB8)</f>
        <v>#VALUE!</v>
      </c>
      <c r="AD8" s="10" t="s">
        <v>44</v>
      </c>
      <c r="AE8" s="20"/>
      <c r="AF8" s="20"/>
      <c r="AG8" s="19"/>
    </row>
    <row r="9" ht="75.0" customHeight="1">
      <c r="A9" s="6" t="s">
        <v>3869</v>
      </c>
      <c r="B9" s="21" t="s">
        <v>3870</v>
      </c>
      <c r="C9" s="20" t="s">
        <v>52</v>
      </c>
      <c r="D9" s="10" t="s">
        <v>3866</v>
      </c>
      <c r="E9" s="6"/>
      <c r="F9" s="8"/>
      <c r="G9" s="8"/>
      <c r="H9" s="19"/>
      <c r="I9" s="6"/>
      <c r="J9" s="6"/>
      <c r="K9" s="9"/>
      <c r="L9" s="9"/>
      <c r="M9" s="20"/>
      <c r="N9" s="19"/>
      <c r="O9" s="19"/>
      <c r="P9" s="22"/>
      <c r="Q9" s="20"/>
      <c r="R9" s="22"/>
      <c r="S9" s="22"/>
      <c r="T9" s="22"/>
      <c r="U9" s="22"/>
      <c r="V9" s="22"/>
      <c r="W9" s="22"/>
      <c r="X9" s="20"/>
      <c r="Y9" s="10" t="s">
        <v>3601</v>
      </c>
      <c r="Z9" s="19"/>
      <c r="AA9" s="19"/>
      <c r="AB9" s="12" t="str">
        <f t="shared" si="1"/>
        <v>-BR</v>
      </c>
      <c r="AC9" s="11" t="str">
        <f t="shared" si="2"/>
        <v>#VALUE!</v>
      </c>
      <c r="AD9" s="10" t="s">
        <v>44</v>
      </c>
      <c r="AE9" s="20"/>
      <c r="AF9" s="20"/>
      <c r="AG9" s="19"/>
    </row>
    <row r="10" ht="75.0" customHeight="1">
      <c r="A10" s="6" t="s">
        <v>3869</v>
      </c>
      <c r="B10" s="21" t="s">
        <v>3870</v>
      </c>
      <c r="C10" s="20" t="s">
        <v>115</v>
      </c>
      <c r="D10" s="10" t="s">
        <v>3866</v>
      </c>
      <c r="E10" s="6"/>
      <c r="F10" s="8"/>
      <c r="G10" s="8"/>
      <c r="H10" s="19"/>
      <c r="I10" s="6"/>
      <c r="J10" s="6"/>
      <c r="K10" s="9"/>
      <c r="L10" s="9"/>
      <c r="M10" s="20"/>
      <c r="N10" s="19"/>
      <c r="O10" s="19"/>
      <c r="P10" s="22"/>
      <c r="Q10" s="20"/>
      <c r="R10" s="22"/>
      <c r="S10" s="22"/>
      <c r="T10" s="22"/>
      <c r="U10" s="22"/>
      <c r="V10" s="22"/>
      <c r="W10" s="22"/>
      <c r="X10" s="20"/>
      <c r="Y10" s="10" t="s">
        <v>3601</v>
      </c>
      <c r="Z10" s="19"/>
      <c r="AA10" s="19"/>
      <c r="AB10" s="12" t="str">
        <f t="shared" si="1"/>
        <v>-BR</v>
      </c>
      <c r="AC10" s="11" t="str">
        <f t="shared" si="2"/>
        <v>#VALUE!</v>
      </c>
      <c r="AD10" s="10" t="s">
        <v>44</v>
      </c>
      <c r="AE10" s="20"/>
      <c r="AF10" s="20"/>
      <c r="AG10" s="19"/>
    </row>
    <row r="11" ht="75.0" customHeight="1">
      <c r="A11" s="6" t="s">
        <v>1427</v>
      </c>
      <c r="B11" s="21" t="s">
        <v>1428</v>
      </c>
      <c r="C11" s="6" t="s">
        <v>115</v>
      </c>
      <c r="D11" s="10" t="s">
        <v>3866</v>
      </c>
      <c r="E11" s="6"/>
      <c r="F11" s="9"/>
      <c r="G11" s="9"/>
      <c r="H11" s="74"/>
      <c r="I11" s="20"/>
      <c r="J11" s="20"/>
      <c r="K11" s="23"/>
      <c r="L11" s="9"/>
      <c r="M11" s="20"/>
      <c r="N11" s="23"/>
      <c r="O11" s="23"/>
      <c r="P11" s="22"/>
      <c r="Q11" s="20"/>
      <c r="R11" s="22"/>
      <c r="S11" s="22"/>
      <c r="T11" s="22"/>
      <c r="U11" s="22"/>
      <c r="V11" s="22"/>
      <c r="W11" s="22"/>
      <c r="X11" s="20"/>
      <c r="Y11" s="10" t="s">
        <v>42</v>
      </c>
      <c r="Z11" s="22"/>
      <c r="AA11" s="23"/>
      <c r="AB11" s="12" t="str">
        <f t="shared" si="1"/>
        <v>-BR</v>
      </c>
      <c r="AC11" s="11" t="str">
        <f>REPLACE('Seeds (no hacer)'!AA12,SEARCH("M2-",'Seeds (no hacer)'!AA12),LEN(AG11),AB11)</f>
        <v>#VALUE!</v>
      </c>
      <c r="AD11" s="10" t="s">
        <v>44</v>
      </c>
      <c r="AE11" s="20"/>
      <c r="AF11" s="49"/>
      <c r="AG11" s="22"/>
    </row>
    <row r="12" ht="75.0" customHeight="1">
      <c r="A12" s="6" t="s">
        <v>1427</v>
      </c>
      <c r="B12" s="21" t="s">
        <v>1428</v>
      </c>
      <c r="C12" s="6" t="s">
        <v>115</v>
      </c>
      <c r="D12" s="10" t="s">
        <v>3866</v>
      </c>
      <c r="E12" s="6"/>
      <c r="F12" s="19"/>
      <c r="G12" s="19"/>
      <c r="H12" s="22"/>
      <c r="I12" s="20"/>
      <c r="J12" s="20"/>
      <c r="K12" s="22"/>
      <c r="L12" s="19"/>
      <c r="M12" s="20"/>
      <c r="N12" s="22"/>
      <c r="O12" s="22"/>
      <c r="P12" s="22"/>
      <c r="Q12" s="20"/>
      <c r="R12" s="22"/>
      <c r="S12" s="22"/>
      <c r="T12" s="22"/>
      <c r="U12" s="22"/>
      <c r="V12" s="22"/>
      <c r="W12" s="22"/>
      <c r="X12" s="20"/>
      <c r="Y12" s="10" t="s">
        <v>42</v>
      </c>
      <c r="Z12" s="22"/>
      <c r="AA12" s="23"/>
      <c r="AB12" s="12" t="str">
        <f t="shared" si="1"/>
        <v>-BR</v>
      </c>
      <c r="AC12" s="11" t="str">
        <f>REPLACE('Seeds (no hacer)'!AA13,SEARCH("M2-",'Seeds (no hacer)'!AA13),LEN(AG12),AB12)</f>
        <v>#VALUE!</v>
      </c>
      <c r="AD12" s="10" t="s">
        <v>44</v>
      </c>
      <c r="AE12" s="20"/>
      <c r="AF12" s="49"/>
      <c r="AG12" s="22"/>
    </row>
    <row r="13" ht="75.0" customHeight="1">
      <c r="A13" s="6" t="s">
        <v>1427</v>
      </c>
      <c r="B13" s="21" t="s">
        <v>1428</v>
      </c>
      <c r="C13" s="6" t="s">
        <v>115</v>
      </c>
      <c r="D13" s="10" t="s">
        <v>3866</v>
      </c>
      <c r="E13" s="6"/>
      <c r="F13" s="19"/>
      <c r="G13" s="19"/>
      <c r="H13" s="22"/>
      <c r="I13" s="20"/>
      <c r="J13" s="20"/>
      <c r="K13" s="22"/>
      <c r="L13" s="19"/>
      <c r="M13" s="20"/>
      <c r="N13" s="22"/>
      <c r="O13" s="22"/>
      <c r="P13" s="22"/>
      <c r="Q13" s="20"/>
      <c r="R13" s="22"/>
      <c r="S13" s="22"/>
      <c r="T13" s="22"/>
      <c r="U13" s="22"/>
      <c r="V13" s="22"/>
      <c r="W13" s="22"/>
      <c r="X13" s="20"/>
      <c r="Y13" s="10" t="s">
        <v>42</v>
      </c>
      <c r="Z13" s="22"/>
      <c r="AA13" s="23"/>
      <c r="AB13" s="12" t="str">
        <f t="shared" si="1"/>
        <v>-BR</v>
      </c>
      <c r="AC13" s="11" t="str">
        <f>REPLACE(#REF!,SEARCH("M2-",#REF!),LEN(AG13),AB13)</f>
        <v>#REF!</v>
      </c>
      <c r="AD13" s="10" t="s">
        <v>44</v>
      </c>
      <c r="AE13" s="20"/>
      <c r="AF13" s="49"/>
      <c r="AG13" s="22"/>
    </row>
    <row r="14" ht="112.5" customHeight="1">
      <c r="A14" s="10"/>
      <c r="B14" s="19"/>
      <c r="C14" s="10"/>
      <c r="D14" s="10"/>
      <c r="E14" s="6"/>
      <c r="F14" s="19"/>
      <c r="G14" s="22"/>
      <c r="H14" s="10"/>
      <c r="I14" s="10"/>
      <c r="J14" s="19"/>
      <c r="K14" s="19"/>
      <c r="L14" s="10"/>
      <c r="M14" s="19"/>
      <c r="N14" s="8"/>
      <c r="O14" s="20"/>
      <c r="P14" s="20"/>
      <c r="Q14" s="20"/>
      <c r="R14" s="20"/>
      <c r="S14" s="20"/>
      <c r="T14" s="20"/>
      <c r="U14" s="20"/>
      <c r="V14" s="20"/>
      <c r="W14" s="10"/>
      <c r="X14" s="10"/>
      <c r="Y14" s="20"/>
      <c r="Z14" s="20"/>
      <c r="AA14" s="6"/>
      <c r="AB14" s="6"/>
      <c r="AC14" s="6"/>
      <c r="AD14" s="6"/>
      <c r="AE14" s="6"/>
      <c r="AF14" s="6"/>
      <c r="AG14" s="20"/>
    </row>
    <row r="15" ht="112.5" customHeight="1">
      <c r="A15" s="10"/>
      <c r="B15" s="19"/>
      <c r="C15" s="10"/>
      <c r="D15" s="10"/>
      <c r="E15" s="6"/>
      <c r="F15" s="19"/>
      <c r="G15" s="22"/>
      <c r="H15" s="10"/>
      <c r="I15" s="10"/>
      <c r="J15" s="19"/>
      <c r="K15" s="19"/>
      <c r="L15" s="10"/>
      <c r="M15" s="19"/>
      <c r="N15" s="23"/>
      <c r="O15" s="20"/>
      <c r="P15" s="20"/>
      <c r="Q15" s="20"/>
      <c r="R15" s="20"/>
      <c r="S15" s="20"/>
      <c r="T15" s="20"/>
      <c r="U15" s="20"/>
      <c r="V15" s="20"/>
      <c r="W15" s="10"/>
      <c r="X15" s="10"/>
      <c r="Y15" s="20"/>
      <c r="Z15" s="20"/>
      <c r="AA15" s="6"/>
      <c r="AB15" s="6"/>
      <c r="AC15" s="6"/>
      <c r="AD15" s="6"/>
      <c r="AE15" s="6"/>
      <c r="AF15" s="6"/>
      <c r="AG15" s="20"/>
    </row>
    <row r="16" ht="112.5" customHeight="1">
      <c r="A16" s="10"/>
      <c r="B16" s="19"/>
      <c r="C16" s="10"/>
      <c r="D16" s="10"/>
      <c r="E16" s="6"/>
      <c r="F16" s="19"/>
      <c r="G16" s="22"/>
      <c r="H16" s="10"/>
      <c r="I16" s="10"/>
      <c r="J16" s="19"/>
      <c r="K16" s="19"/>
      <c r="L16" s="10"/>
      <c r="M16" s="19"/>
      <c r="N16" s="23"/>
      <c r="O16" s="20"/>
      <c r="P16" s="20"/>
      <c r="Q16" s="20"/>
      <c r="R16" s="20"/>
      <c r="S16" s="20"/>
      <c r="T16" s="20"/>
      <c r="U16" s="20"/>
      <c r="V16" s="20"/>
      <c r="W16" s="10"/>
      <c r="X16" s="10"/>
      <c r="Y16" s="20"/>
      <c r="Z16" s="20"/>
      <c r="AA16" s="6"/>
      <c r="AB16" s="6"/>
      <c r="AC16" s="6"/>
      <c r="AD16" s="6"/>
      <c r="AE16" s="6"/>
      <c r="AF16" s="6"/>
      <c r="AG16" s="20"/>
    </row>
    <row r="17" ht="112.5" customHeight="1">
      <c r="A17" s="10"/>
      <c r="B17" s="19"/>
      <c r="C17" s="6"/>
      <c r="D17" s="10"/>
      <c r="E17" s="6"/>
      <c r="F17" s="19"/>
      <c r="G17" s="22"/>
      <c r="H17" s="10"/>
      <c r="I17" s="10"/>
      <c r="J17" s="19"/>
      <c r="K17" s="19"/>
      <c r="L17" s="10"/>
      <c r="M17" s="19"/>
      <c r="N17" s="19"/>
      <c r="O17" s="20"/>
      <c r="P17" s="20"/>
      <c r="Q17" s="20"/>
      <c r="R17" s="20"/>
      <c r="S17" s="20"/>
      <c r="T17" s="20"/>
      <c r="U17" s="20"/>
      <c r="V17" s="20"/>
      <c r="W17" s="10"/>
      <c r="X17" s="10"/>
      <c r="Y17" s="20"/>
      <c r="Z17" s="20"/>
      <c r="AA17" s="6"/>
      <c r="AB17" s="6"/>
      <c r="AC17" s="6"/>
      <c r="AD17" s="6"/>
      <c r="AE17" s="6"/>
      <c r="AF17" s="6"/>
      <c r="AG17" s="20"/>
    </row>
    <row r="18" ht="112.5" customHeight="1">
      <c r="A18" s="10"/>
      <c r="B18" s="19"/>
      <c r="C18" s="6"/>
      <c r="D18" s="10"/>
      <c r="E18" s="6"/>
      <c r="F18" s="22"/>
      <c r="G18" s="22"/>
      <c r="H18" s="20"/>
      <c r="I18" s="20"/>
      <c r="J18" s="22"/>
      <c r="K18" s="22"/>
      <c r="L18" s="20"/>
      <c r="M18" s="22"/>
      <c r="N18" s="22"/>
      <c r="O18" s="20"/>
      <c r="P18" s="20"/>
      <c r="Q18" s="20"/>
      <c r="R18" s="20"/>
      <c r="S18" s="20"/>
      <c r="T18" s="20"/>
      <c r="U18" s="20"/>
      <c r="V18" s="20"/>
      <c r="W18" s="10"/>
      <c r="X18" s="20"/>
      <c r="Y18" s="20"/>
      <c r="Z18" s="20"/>
      <c r="AA18" s="6"/>
      <c r="AB18" s="6"/>
      <c r="AC18" s="6"/>
      <c r="AD18" s="6"/>
      <c r="AE18" s="6"/>
      <c r="AF18" s="6"/>
      <c r="AG18" s="20"/>
    </row>
    <row r="19" ht="112.5" customHeight="1">
      <c r="A19" s="10"/>
      <c r="B19" s="19"/>
      <c r="C19" s="10"/>
      <c r="D19" s="10"/>
      <c r="E19" s="6"/>
      <c r="F19" s="9"/>
      <c r="G19" s="23"/>
      <c r="H19" s="23"/>
      <c r="I19" s="6"/>
      <c r="J19" s="9"/>
      <c r="K19" s="9"/>
      <c r="L19" s="10"/>
      <c r="M19" s="22"/>
      <c r="N19" s="22"/>
      <c r="O19" s="20"/>
      <c r="P19" s="20"/>
      <c r="Q19" s="20"/>
      <c r="R19" s="20"/>
      <c r="S19" s="20"/>
      <c r="T19" s="20"/>
      <c r="U19" s="20"/>
      <c r="V19" s="20"/>
      <c r="W19" s="10"/>
      <c r="X19" s="10"/>
      <c r="Y19" s="20"/>
      <c r="Z19" s="20"/>
      <c r="AA19" s="6"/>
      <c r="AB19" s="6"/>
      <c r="AC19" s="6"/>
      <c r="AD19" s="6"/>
      <c r="AE19" s="6"/>
      <c r="AF19" s="6"/>
      <c r="AG19" s="20"/>
    </row>
    <row r="20" ht="112.5" customHeight="1">
      <c r="A20" s="10"/>
      <c r="B20" s="72"/>
      <c r="C20" s="20"/>
      <c r="D20" s="10"/>
      <c r="E20" s="6"/>
      <c r="F20" s="19"/>
      <c r="G20" s="22"/>
      <c r="H20" s="20"/>
      <c r="I20" s="10"/>
      <c r="J20" s="19"/>
      <c r="K20" s="19"/>
      <c r="L20" s="20"/>
      <c r="M20" s="22"/>
      <c r="N20" s="22"/>
      <c r="O20" s="20"/>
      <c r="P20" s="20"/>
      <c r="Q20" s="20"/>
      <c r="R20" s="20"/>
      <c r="S20" s="20"/>
      <c r="T20" s="20"/>
      <c r="U20" s="20"/>
      <c r="V20" s="20"/>
      <c r="W20" s="10"/>
      <c r="X20" s="10"/>
      <c r="Y20" s="20"/>
      <c r="Z20" s="20"/>
      <c r="AA20" s="6"/>
      <c r="AB20" s="6"/>
      <c r="AC20" s="6"/>
      <c r="AD20" s="6"/>
      <c r="AE20" s="6"/>
      <c r="AF20" s="6"/>
      <c r="AG20" s="20"/>
    </row>
    <row r="21" ht="112.5" customHeight="1">
      <c r="A21" s="10"/>
      <c r="B21" s="19"/>
      <c r="C21" s="20"/>
      <c r="D21" s="10"/>
      <c r="E21" s="6"/>
      <c r="F21" s="19"/>
      <c r="G21" s="19"/>
      <c r="H21" s="10"/>
      <c r="I21" s="10"/>
      <c r="J21" s="19"/>
      <c r="K21" s="19"/>
      <c r="L21" s="20"/>
      <c r="M21" s="22"/>
      <c r="N21" s="22"/>
      <c r="O21" s="20"/>
      <c r="P21" s="20"/>
      <c r="Q21" s="20"/>
      <c r="R21" s="20"/>
      <c r="S21" s="20"/>
      <c r="T21" s="20"/>
      <c r="U21" s="20"/>
      <c r="V21" s="20"/>
      <c r="W21" s="10"/>
      <c r="X21" s="10"/>
      <c r="Y21" s="20"/>
      <c r="Z21" s="20"/>
      <c r="AA21" s="6"/>
      <c r="AB21" s="6"/>
      <c r="AC21" s="6"/>
      <c r="AD21" s="6"/>
      <c r="AE21" s="6"/>
      <c r="AF21" s="6"/>
      <c r="AG21" s="20"/>
    </row>
    <row r="22" ht="112.5" customHeight="1">
      <c r="A22" s="10"/>
      <c r="B22" s="19"/>
      <c r="C22" s="20"/>
      <c r="D22" s="10"/>
      <c r="E22" s="6"/>
      <c r="F22" s="19"/>
      <c r="G22" s="19"/>
      <c r="H22" s="10"/>
      <c r="I22" s="10"/>
      <c r="J22" s="72"/>
      <c r="K22" s="19"/>
      <c r="L22" s="20"/>
      <c r="M22" s="22"/>
      <c r="N22" s="22"/>
      <c r="O22" s="20"/>
      <c r="P22" s="20"/>
      <c r="Q22" s="20"/>
      <c r="R22" s="20"/>
      <c r="S22" s="20"/>
      <c r="T22" s="20"/>
      <c r="U22" s="20"/>
      <c r="V22" s="20"/>
      <c r="W22" s="10"/>
      <c r="X22" s="10"/>
      <c r="Y22" s="20"/>
      <c r="Z22" s="20"/>
      <c r="AA22" s="6"/>
      <c r="AB22" s="6"/>
      <c r="AC22" s="6"/>
      <c r="AD22" s="6"/>
      <c r="AE22" s="6"/>
      <c r="AF22" s="6"/>
      <c r="AG22" s="20"/>
    </row>
    <row r="23" ht="112.5" customHeight="1">
      <c r="A23" s="10"/>
      <c r="B23" s="19"/>
      <c r="C23" s="20"/>
      <c r="D23" s="10"/>
      <c r="E23" s="6"/>
      <c r="F23" s="19"/>
      <c r="G23" s="19"/>
      <c r="H23" s="10"/>
      <c r="I23" s="10"/>
      <c r="J23" s="19"/>
      <c r="K23" s="19"/>
      <c r="L23" s="10"/>
      <c r="M23" s="22"/>
      <c r="N23" s="22"/>
      <c r="O23" s="20"/>
      <c r="P23" s="20"/>
      <c r="Q23" s="20"/>
      <c r="R23" s="20"/>
      <c r="S23" s="20"/>
      <c r="T23" s="20"/>
      <c r="U23" s="20"/>
      <c r="V23" s="20"/>
      <c r="W23" s="10"/>
      <c r="X23" s="10"/>
      <c r="Y23" s="20"/>
      <c r="Z23" s="20"/>
      <c r="AA23" s="6"/>
      <c r="AB23" s="6"/>
      <c r="AC23" s="6"/>
      <c r="AD23" s="6"/>
      <c r="AE23" s="6"/>
      <c r="AF23" s="6"/>
      <c r="AG23" s="20"/>
    </row>
    <row r="24" ht="112.5" customHeight="1">
      <c r="A24" s="10"/>
      <c r="B24" s="19"/>
      <c r="C24" s="20"/>
      <c r="D24" s="10"/>
      <c r="E24" s="6"/>
      <c r="F24" s="9"/>
      <c r="G24" s="9"/>
      <c r="H24" s="6"/>
      <c r="I24" s="6"/>
      <c r="J24" s="9"/>
      <c r="K24" s="9"/>
      <c r="L24" s="10"/>
      <c r="M24" s="22"/>
      <c r="N24" s="22"/>
      <c r="O24" s="20"/>
      <c r="P24" s="20"/>
      <c r="Q24" s="20"/>
      <c r="R24" s="20"/>
      <c r="S24" s="20"/>
      <c r="T24" s="20"/>
      <c r="U24" s="20"/>
      <c r="V24" s="20"/>
      <c r="W24" s="10"/>
      <c r="X24" s="10"/>
      <c r="Y24" s="20"/>
      <c r="Z24" s="20"/>
      <c r="AA24" s="6"/>
      <c r="AB24" s="6"/>
      <c r="AC24" s="6"/>
      <c r="AD24" s="6"/>
      <c r="AE24" s="6"/>
      <c r="AF24" s="6"/>
      <c r="AG24" s="20"/>
    </row>
    <row r="25" ht="112.5" customHeight="1">
      <c r="A25" s="10"/>
      <c r="B25" s="19"/>
      <c r="C25" s="10"/>
      <c r="D25" s="10"/>
      <c r="E25" s="6"/>
      <c r="F25" s="19"/>
      <c r="G25" s="19"/>
      <c r="H25" s="10"/>
      <c r="I25" s="10"/>
      <c r="J25" s="19"/>
      <c r="K25" s="19"/>
      <c r="L25" s="10"/>
      <c r="M25" s="22"/>
      <c r="N25" s="22"/>
      <c r="O25" s="20"/>
      <c r="P25" s="20"/>
      <c r="Q25" s="20"/>
      <c r="R25" s="20"/>
      <c r="S25" s="20"/>
      <c r="T25" s="20"/>
      <c r="U25" s="20"/>
      <c r="V25" s="20"/>
      <c r="W25" s="10"/>
      <c r="X25" s="10"/>
      <c r="Y25" s="20"/>
      <c r="Z25" s="20"/>
      <c r="AA25" s="6"/>
      <c r="AB25" s="6"/>
      <c r="AC25" s="6"/>
      <c r="AD25" s="6"/>
      <c r="AE25" s="6"/>
      <c r="AF25" s="6"/>
      <c r="AG25" s="20"/>
    </row>
    <row r="26" ht="112.5" customHeight="1">
      <c r="A26" s="10"/>
      <c r="B26" s="19"/>
      <c r="C26" s="20"/>
      <c r="D26" s="10"/>
      <c r="E26" s="6"/>
      <c r="F26" s="8"/>
      <c r="G26" s="19"/>
      <c r="H26" s="10"/>
      <c r="I26" s="10"/>
      <c r="J26" s="8"/>
      <c r="K26" s="8"/>
      <c r="L26" s="10"/>
      <c r="M26" s="22"/>
      <c r="N26" s="22"/>
      <c r="O26" s="20"/>
      <c r="P26" s="20"/>
      <c r="Q26" s="20"/>
      <c r="R26" s="20"/>
      <c r="S26" s="20"/>
      <c r="T26" s="20"/>
      <c r="U26" s="20"/>
      <c r="V26" s="20"/>
      <c r="W26" s="10"/>
      <c r="X26" s="10"/>
      <c r="Y26" s="20"/>
      <c r="Z26" s="20"/>
      <c r="AA26" s="6"/>
      <c r="AB26" s="6"/>
      <c r="AC26" s="6"/>
      <c r="AD26" s="6"/>
      <c r="AE26" s="6"/>
      <c r="AF26" s="6"/>
      <c r="AG26" s="20"/>
    </row>
    <row r="27" ht="112.5" customHeight="1">
      <c r="A27" s="10"/>
      <c r="B27" s="19"/>
      <c r="C27" s="20"/>
      <c r="D27" s="10"/>
      <c r="E27" s="6"/>
      <c r="F27" s="23"/>
      <c r="G27" s="23"/>
      <c r="H27" s="23"/>
      <c r="I27" s="23"/>
      <c r="J27" s="23"/>
      <c r="K27" s="23"/>
      <c r="L27" s="20"/>
      <c r="M27" s="22"/>
      <c r="N27" s="22"/>
      <c r="O27" s="20"/>
      <c r="P27" s="20"/>
      <c r="Q27" s="20"/>
      <c r="R27" s="20"/>
      <c r="S27" s="20"/>
      <c r="T27" s="20"/>
      <c r="U27" s="20"/>
      <c r="V27" s="20"/>
      <c r="W27" s="10"/>
      <c r="X27" s="10"/>
      <c r="Y27" s="20"/>
      <c r="Z27" s="20"/>
      <c r="AA27" s="6"/>
      <c r="AB27" s="6"/>
      <c r="AC27" s="6"/>
      <c r="AD27" s="6"/>
      <c r="AE27" s="6"/>
      <c r="AF27" s="6"/>
      <c r="AG27" s="20"/>
    </row>
    <row r="28" ht="112.5" customHeight="1">
      <c r="A28" s="10"/>
      <c r="B28" s="19"/>
      <c r="C28" s="20"/>
      <c r="D28" s="10"/>
      <c r="E28" s="6"/>
      <c r="F28" s="19"/>
      <c r="G28" s="22"/>
      <c r="H28" s="10"/>
      <c r="I28" s="10"/>
      <c r="J28" s="19"/>
      <c r="K28" s="19"/>
      <c r="L28" s="20"/>
      <c r="M28" s="22"/>
      <c r="N28" s="22"/>
      <c r="O28" s="20"/>
      <c r="P28" s="20"/>
      <c r="Q28" s="20"/>
      <c r="R28" s="20"/>
      <c r="S28" s="20"/>
      <c r="T28" s="20"/>
      <c r="U28" s="20"/>
      <c r="V28" s="20"/>
      <c r="W28" s="10"/>
      <c r="X28" s="10"/>
      <c r="Y28" s="20"/>
      <c r="Z28" s="20"/>
      <c r="AA28" s="6"/>
      <c r="AB28" s="6"/>
      <c r="AC28" s="6"/>
      <c r="AD28" s="6"/>
      <c r="AE28" s="6"/>
      <c r="AF28" s="6"/>
      <c r="AG28" s="20"/>
    </row>
    <row r="29" ht="112.5" customHeight="1">
      <c r="A29" s="10"/>
      <c r="B29" s="19"/>
      <c r="C29" s="20"/>
      <c r="D29" s="10"/>
      <c r="E29" s="6"/>
      <c r="F29" s="22"/>
      <c r="G29" s="22"/>
      <c r="H29" s="20"/>
      <c r="I29" s="20"/>
      <c r="J29" s="22"/>
      <c r="K29" s="22"/>
      <c r="L29" s="20"/>
      <c r="M29" s="22"/>
      <c r="N29" s="22"/>
      <c r="O29" s="20"/>
      <c r="P29" s="20"/>
      <c r="Q29" s="20"/>
      <c r="R29" s="20"/>
      <c r="S29" s="20"/>
      <c r="T29" s="20"/>
      <c r="U29" s="20"/>
      <c r="V29" s="20"/>
      <c r="W29" s="10"/>
      <c r="X29" s="20"/>
      <c r="Y29" s="20"/>
      <c r="Z29" s="20"/>
      <c r="AA29" s="6"/>
      <c r="AB29" s="6"/>
      <c r="AC29" s="6"/>
      <c r="AD29" s="6"/>
      <c r="AE29" s="6"/>
      <c r="AF29" s="6"/>
      <c r="AG29" s="20"/>
    </row>
    <row r="30" ht="112.5" customHeight="1">
      <c r="A30" s="10"/>
      <c r="B30" s="19"/>
      <c r="C30" s="20"/>
      <c r="D30" s="10"/>
      <c r="E30" s="6"/>
      <c r="F30" s="19"/>
      <c r="G30" s="19"/>
      <c r="H30" s="10"/>
      <c r="I30" s="10"/>
      <c r="J30" s="19"/>
      <c r="K30" s="19"/>
      <c r="L30" s="10"/>
      <c r="M30" s="19"/>
      <c r="N30" s="19"/>
      <c r="O30" s="20"/>
      <c r="P30" s="20"/>
      <c r="Q30" s="20"/>
      <c r="R30" s="20"/>
      <c r="S30" s="20"/>
      <c r="T30" s="20"/>
      <c r="U30" s="20"/>
      <c r="V30" s="20"/>
      <c r="W30" s="10"/>
      <c r="X30" s="10"/>
      <c r="Y30" s="20"/>
      <c r="Z30" s="20"/>
      <c r="AA30" s="6"/>
      <c r="AB30" s="6"/>
      <c r="AC30" s="6"/>
      <c r="AD30" s="6"/>
      <c r="AE30" s="6"/>
      <c r="AF30" s="6"/>
      <c r="AG30" s="20"/>
    </row>
    <row r="31" ht="112.5" customHeight="1">
      <c r="A31" s="10"/>
      <c r="B31" s="19"/>
      <c r="C31" s="20"/>
      <c r="D31" s="10"/>
      <c r="E31" s="6"/>
      <c r="F31" s="19"/>
      <c r="G31" s="19"/>
      <c r="H31" s="10"/>
      <c r="I31" s="10"/>
      <c r="J31" s="19"/>
      <c r="K31" s="19"/>
      <c r="L31" s="20"/>
      <c r="M31" s="22"/>
      <c r="N31" s="22"/>
      <c r="O31" s="20"/>
      <c r="P31" s="20"/>
      <c r="Q31" s="20"/>
      <c r="R31" s="20"/>
      <c r="S31" s="20"/>
      <c r="T31" s="20"/>
      <c r="U31" s="20"/>
      <c r="V31" s="20"/>
      <c r="W31" s="10"/>
      <c r="X31" s="10"/>
      <c r="Y31" s="20"/>
      <c r="Z31" s="20"/>
      <c r="AA31" s="6"/>
      <c r="AB31" s="6"/>
      <c r="AC31" s="6"/>
      <c r="AD31" s="6"/>
      <c r="AE31" s="6"/>
      <c r="AF31" s="6"/>
      <c r="AG31" s="20"/>
    </row>
    <row r="32" ht="112.5" customHeight="1">
      <c r="A32" s="10"/>
      <c r="B32" s="19"/>
      <c r="C32" s="20"/>
      <c r="D32" s="10"/>
      <c r="E32" s="6"/>
      <c r="F32" s="19"/>
      <c r="G32" s="22"/>
      <c r="H32" s="20"/>
      <c r="I32" s="20"/>
      <c r="J32" s="22"/>
      <c r="K32" s="22"/>
      <c r="L32" s="20"/>
      <c r="M32" s="22"/>
      <c r="N32" s="22"/>
      <c r="O32" s="20"/>
      <c r="P32" s="20"/>
      <c r="Q32" s="20"/>
      <c r="R32" s="20"/>
      <c r="S32" s="20"/>
      <c r="T32" s="20"/>
      <c r="U32" s="20"/>
      <c r="V32" s="20"/>
      <c r="W32" s="10"/>
      <c r="X32" s="10"/>
      <c r="Y32" s="20"/>
      <c r="Z32" s="20"/>
      <c r="AA32" s="6"/>
      <c r="AB32" s="6"/>
      <c r="AC32" s="6"/>
      <c r="AD32" s="6"/>
      <c r="AE32" s="6"/>
      <c r="AF32" s="6"/>
      <c r="AG32" s="20"/>
    </row>
    <row r="33" ht="112.5" customHeight="1">
      <c r="A33" s="10"/>
      <c r="B33" s="19"/>
      <c r="C33" s="20"/>
      <c r="D33" s="10"/>
      <c r="E33" s="6"/>
      <c r="F33" s="19"/>
      <c r="G33" s="22"/>
      <c r="H33" s="20"/>
      <c r="I33" s="20"/>
      <c r="J33" s="22"/>
      <c r="K33" s="22"/>
      <c r="L33" s="20"/>
      <c r="M33" s="22"/>
      <c r="N33" s="22"/>
      <c r="O33" s="20"/>
      <c r="P33" s="20"/>
      <c r="Q33" s="20"/>
      <c r="R33" s="20"/>
      <c r="S33" s="20"/>
      <c r="T33" s="20"/>
      <c r="U33" s="20"/>
      <c r="V33" s="20"/>
      <c r="W33" s="10"/>
      <c r="X33" s="10"/>
      <c r="Y33" s="20"/>
      <c r="Z33" s="20"/>
      <c r="AA33" s="6"/>
      <c r="AB33" s="6"/>
      <c r="AC33" s="6"/>
      <c r="AD33" s="6"/>
      <c r="AE33" s="6"/>
      <c r="AF33" s="6"/>
      <c r="AG33" s="20"/>
    </row>
    <row r="34" ht="112.5" customHeight="1">
      <c r="A34" s="10"/>
      <c r="B34" s="19"/>
      <c r="C34" s="20"/>
      <c r="D34" s="10"/>
      <c r="E34" s="6"/>
      <c r="F34" s="19"/>
      <c r="G34" s="22"/>
      <c r="H34" s="20"/>
      <c r="I34" s="20"/>
      <c r="J34" s="22"/>
      <c r="K34" s="22"/>
      <c r="L34" s="20"/>
      <c r="M34" s="22"/>
      <c r="N34" s="22"/>
      <c r="O34" s="20"/>
      <c r="P34" s="20"/>
      <c r="Q34" s="20"/>
      <c r="R34" s="20"/>
      <c r="S34" s="20"/>
      <c r="T34" s="20"/>
      <c r="U34" s="20"/>
      <c r="V34" s="20"/>
      <c r="W34" s="10"/>
      <c r="X34" s="10"/>
      <c r="Y34" s="20"/>
      <c r="Z34" s="20"/>
      <c r="AA34" s="6"/>
      <c r="AB34" s="6"/>
      <c r="AC34" s="6"/>
      <c r="AD34" s="6"/>
      <c r="AE34" s="6"/>
      <c r="AF34" s="6"/>
      <c r="AG34" s="20"/>
    </row>
    <row r="35" ht="112.5" customHeight="1">
      <c r="A35" s="10"/>
      <c r="B35" s="19"/>
      <c r="C35" s="20"/>
      <c r="D35" s="10"/>
      <c r="E35" s="6"/>
      <c r="F35" s="19"/>
      <c r="G35" s="22"/>
      <c r="H35" s="20"/>
      <c r="I35" s="20"/>
      <c r="J35" s="22"/>
      <c r="K35" s="22"/>
      <c r="L35" s="20"/>
      <c r="M35" s="22"/>
      <c r="N35" s="22"/>
      <c r="O35" s="20"/>
      <c r="P35" s="20"/>
      <c r="Q35" s="20"/>
      <c r="R35" s="20"/>
      <c r="S35" s="20"/>
      <c r="T35" s="20"/>
      <c r="U35" s="20"/>
      <c r="V35" s="20"/>
      <c r="W35" s="10"/>
      <c r="X35" s="10"/>
      <c r="Y35" s="20"/>
      <c r="Z35" s="20"/>
      <c r="AA35" s="6"/>
      <c r="AB35" s="6"/>
      <c r="AC35" s="6"/>
      <c r="AD35" s="6"/>
      <c r="AE35" s="6"/>
      <c r="AF35" s="6"/>
      <c r="AG35" s="20"/>
    </row>
    <row r="36" ht="112.5" customHeight="1">
      <c r="A36" s="10"/>
      <c r="B36" s="19"/>
      <c r="C36" s="20"/>
      <c r="D36" s="10"/>
      <c r="E36" s="6"/>
      <c r="F36" s="19"/>
      <c r="G36" s="22"/>
      <c r="H36" s="20"/>
      <c r="I36" s="20"/>
      <c r="J36" s="22"/>
      <c r="K36" s="22"/>
      <c r="L36" s="20"/>
      <c r="M36" s="22"/>
      <c r="N36" s="22"/>
      <c r="O36" s="20"/>
      <c r="P36" s="20"/>
      <c r="Q36" s="20"/>
      <c r="R36" s="20"/>
      <c r="S36" s="20"/>
      <c r="T36" s="20"/>
      <c r="U36" s="20"/>
      <c r="V36" s="20"/>
      <c r="W36" s="10"/>
      <c r="X36" s="10"/>
      <c r="Y36" s="20"/>
      <c r="Z36" s="20"/>
      <c r="AA36" s="6"/>
      <c r="AB36" s="6"/>
      <c r="AC36" s="6"/>
      <c r="AD36" s="6"/>
      <c r="AE36" s="6"/>
      <c r="AF36" s="6"/>
      <c r="AG36" s="20"/>
    </row>
    <row r="37" ht="112.5" customHeight="1">
      <c r="A37" s="10"/>
      <c r="B37" s="19"/>
      <c r="C37" s="20"/>
      <c r="D37" s="10"/>
      <c r="E37" s="6"/>
      <c r="F37" s="19"/>
      <c r="G37" s="22"/>
      <c r="H37" s="10"/>
      <c r="I37" s="10"/>
      <c r="J37" s="19"/>
      <c r="K37" s="19"/>
      <c r="L37" s="10"/>
      <c r="M37" s="19"/>
      <c r="N37" s="19"/>
      <c r="O37" s="20"/>
      <c r="P37" s="20"/>
      <c r="Q37" s="20"/>
      <c r="R37" s="20"/>
      <c r="S37" s="20"/>
      <c r="T37" s="20"/>
      <c r="U37" s="20"/>
      <c r="V37" s="20"/>
      <c r="W37" s="10"/>
      <c r="X37" s="10"/>
      <c r="Y37" s="20"/>
      <c r="Z37" s="20"/>
      <c r="AA37" s="6"/>
      <c r="AB37" s="6"/>
      <c r="AC37" s="6"/>
      <c r="AD37" s="6"/>
      <c r="AE37" s="6"/>
      <c r="AF37" s="6"/>
      <c r="AG37" s="20"/>
    </row>
    <row r="38" ht="112.5" customHeight="1">
      <c r="A38" s="10"/>
      <c r="B38" s="19"/>
      <c r="C38" s="20"/>
      <c r="D38" s="10"/>
      <c r="E38" s="6"/>
      <c r="F38" s="19"/>
      <c r="G38" s="19"/>
      <c r="H38" s="10"/>
      <c r="I38" s="10"/>
      <c r="J38" s="19"/>
      <c r="K38" s="19"/>
      <c r="L38" s="20"/>
      <c r="M38" s="22"/>
      <c r="N38" s="22"/>
      <c r="O38" s="20"/>
      <c r="P38" s="20"/>
      <c r="Q38" s="20"/>
      <c r="R38" s="20"/>
      <c r="S38" s="20"/>
      <c r="T38" s="20"/>
      <c r="U38" s="20"/>
      <c r="V38" s="20"/>
      <c r="W38" s="10"/>
      <c r="X38" s="10"/>
      <c r="Y38" s="20"/>
      <c r="Z38" s="20"/>
      <c r="AA38" s="6"/>
      <c r="AB38" s="6"/>
      <c r="AC38" s="6"/>
      <c r="AD38" s="6"/>
      <c r="AE38" s="6"/>
      <c r="AF38" s="6"/>
      <c r="AG38" s="20"/>
    </row>
    <row r="39" ht="112.5" customHeight="1">
      <c r="A39" s="10"/>
      <c r="B39" s="19"/>
      <c r="C39" s="20"/>
      <c r="D39" s="10"/>
      <c r="E39" s="6"/>
      <c r="F39" s="19"/>
      <c r="G39" s="19"/>
      <c r="H39" s="10"/>
      <c r="I39" s="10"/>
      <c r="J39" s="19"/>
      <c r="K39" s="72"/>
      <c r="L39" s="20"/>
      <c r="M39" s="22"/>
      <c r="N39" s="22"/>
      <c r="O39" s="20"/>
      <c r="P39" s="20"/>
      <c r="Q39" s="20"/>
      <c r="R39" s="20"/>
      <c r="S39" s="20"/>
      <c r="T39" s="20"/>
      <c r="U39" s="20"/>
      <c r="V39" s="20"/>
      <c r="W39" s="10"/>
      <c r="X39" s="10"/>
      <c r="Y39" s="20"/>
      <c r="Z39" s="20"/>
      <c r="AA39" s="6"/>
      <c r="AB39" s="6"/>
      <c r="AC39" s="6"/>
      <c r="AD39" s="6"/>
      <c r="AE39" s="6"/>
      <c r="AF39" s="6"/>
      <c r="AG39" s="20"/>
    </row>
    <row r="40" ht="112.5" customHeight="1">
      <c r="A40" s="10"/>
      <c r="B40" s="19"/>
      <c r="C40" s="20"/>
      <c r="D40" s="10"/>
      <c r="E40" s="6"/>
      <c r="F40" s="19"/>
      <c r="G40" s="19"/>
      <c r="H40" s="10"/>
      <c r="I40" s="10"/>
      <c r="J40" s="19"/>
      <c r="K40" s="72"/>
      <c r="L40" s="20"/>
      <c r="M40" s="22"/>
      <c r="N40" s="22"/>
      <c r="O40" s="20"/>
      <c r="P40" s="20"/>
      <c r="Q40" s="20"/>
      <c r="R40" s="20"/>
      <c r="S40" s="20"/>
      <c r="T40" s="20"/>
      <c r="U40" s="20"/>
      <c r="V40" s="20"/>
      <c r="W40" s="10"/>
      <c r="X40" s="10"/>
      <c r="Y40" s="20"/>
      <c r="Z40" s="20"/>
      <c r="AA40" s="6"/>
      <c r="AB40" s="6"/>
      <c r="AC40" s="6"/>
      <c r="AD40" s="6"/>
      <c r="AE40" s="6"/>
      <c r="AF40" s="6"/>
      <c r="AG40" s="20"/>
    </row>
    <row r="41" ht="112.5" customHeight="1">
      <c r="A41" s="10"/>
      <c r="B41" s="19"/>
      <c r="C41" s="20"/>
      <c r="D41" s="10"/>
      <c r="E41" s="6"/>
      <c r="F41" s="19"/>
      <c r="G41" s="19"/>
      <c r="H41" s="10"/>
      <c r="I41" s="10"/>
      <c r="J41" s="19"/>
      <c r="K41" s="72"/>
      <c r="L41" s="20"/>
      <c r="M41" s="22"/>
      <c r="N41" s="22"/>
      <c r="O41" s="20"/>
      <c r="P41" s="20"/>
      <c r="Q41" s="20"/>
      <c r="R41" s="20"/>
      <c r="S41" s="20"/>
      <c r="T41" s="20"/>
      <c r="U41" s="20"/>
      <c r="V41" s="20"/>
      <c r="W41" s="10"/>
      <c r="X41" s="10"/>
      <c r="Y41" s="20"/>
      <c r="Z41" s="20"/>
      <c r="AA41" s="6"/>
      <c r="AB41" s="6"/>
      <c r="AC41" s="6"/>
      <c r="AD41" s="6"/>
      <c r="AE41" s="6"/>
      <c r="AF41" s="6"/>
      <c r="AG41" s="20"/>
    </row>
    <row r="42" ht="112.5" customHeight="1">
      <c r="A42" s="10"/>
      <c r="B42" s="19"/>
      <c r="C42" s="20"/>
      <c r="D42" s="10"/>
      <c r="E42" s="6"/>
      <c r="F42" s="19"/>
      <c r="G42" s="19"/>
      <c r="H42" s="10"/>
      <c r="I42" s="10"/>
      <c r="J42" s="19"/>
      <c r="K42" s="72"/>
      <c r="L42" s="20"/>
      <c r="M42" s="22"/>
      <c r="N42" s="22"/>
      <c r="O42" s="20"/>
      <c r="P42" s="20"/>
      <c r="Q42" s="20"/>
      <c r="R42" s="20"/>
      <c r="S42" s="20"/>
      <c r="T42" s="20"/>
      <c r="U42" s="20"/>
      <c r="V42" s="20"/>
      <c r="W42" s="10"/>
      <c r="X42" s="10"/>
      <c r="Y42" s="20"/>
      <c r="Z42" s="20"/>
      <c r="AA42" s="6"/>
      <c r="AB42" s="6"/>
      <c r="AC42" s="6"/>
      <c r="AD42" s="6"/>
      <c r="AE42" s="6"/>
      <c r="AF42" s="6"/>
      <c r="AG42" s="20"/>
    </row>
    <row r="43" ht="112.5" customHeight="1">
      <c r="A43" s="10"/>
      <c r="B43" s="19"/>
      <c r="C43" s="20"/>
      <c r="D43" s="10"/>
      <c r="E43" s="6"/>
      <c r="F43" s="19"/>
      <c r="G43" s="19"/>
      <c r="H43" s="10"/>
      <c r="I43" s="10"/>
      <c r="J43" s="19"/>
      <c r="K43" s="72"/>
      <c r="L43" s="20"/>
      <c r="M43" s="22"/>
      <c r="N43" s="22"/>
      <c r="O43" s="20"/>
      <c r="P43" s="20"/>
      <c r="Q43" s="20"/>
      <c r="R43" s="20"/>
      <c r="S43" s="20"/>
      <c r="T43" s="20"/>
      <c r="U43" s="20"/>
      <c r="V43" s="20"/>
      <c r="W43" s="10"/>
      <c r="X43" s="10"/>
      <c r="Y43" s="20"/>
      <c r="Z43" s="20"/>
      <c r="AA43" s="6"/>
      <c r="AB43" s="6"/>
      <c r="AC43" s="6"/>
      <c r="AD43" s="6"/>
      <c r="AE43" s="6"/>
      <c r="AF43" s="6"/>
      <c r="AG43" s="20"/>
    </row>
    <row r="44" ht="112.5" customHeight="1">
      <c r="A44" s="10"/>
      <c r="B44" s="19"/>
      <c r="C44" s="20"/>
      <c r="D44" s="10"/>
      <c r="E44" s="6"/>
      <c r="F44" s="19"/>
      <c r="G44" s="19"/>
      <c r="H44" s="10"/>
      <c r="I44" s="10"/>
      <c r="J44" s="19"/>
      <c r="K44" s="72"/>
      <c r="L44" s="10"/>
      <c r="M44" s="19"/>
      <c r="N44" s="19"/>
      <c r="O44" s="20"/>
      <c r="P44" s="20"/>
      <c r="Q44" s="20"/>
      <c r="R44" s="20"/>
      <c r="S44" s="20"/>
      <c r="T44" s="20"/>
      <c r="U44" s="20"/>
      <c r="V44" s="20"/>
      <c r="W44" s="10"/>
      <c r="X44" s="10"/>
      <c r="Y44" s="20"/>
      <c r="Z44" s="20"/>
      <c r="AA44" s="6"/>
      <c r="AB44" s="6"/>
      <c r="AC44" s="6"/>
      <c r="AD44" s="6"/>
      <c r="AE44" s="6"/>
      <c r="AF44" s="6"/>
      <c r="AG44" s="20"/>
    </row>
    <row r="45" ht="112.5" customHeight="1">
      <c r="A45" s="10"/>
      <c r="B45" s="19"/>
      <c r="C45" s="20"/>
      <c r="D45" s="10"/>
      <c r="E45" s="6"/>
      <c r="F45" s="19"/>
      <c r="G45" s="19"/>
      <c r="H45" s="10"/>
      <c r="I45" s="10"/>
      <c r="J45" s="19"/>
      <c r="K45" s="72"/>
      <c r="L45" s="20"/>
      <c r="M45" s="22"/>
      <c r="N45" s="22"/>
      <c r="O45" s="20"/>
      <c r="P45" s="20"/>
      <c r="Q45" s="20"/>
      <c r="R45" s="20"/>
      <c r="S45" s="20"/>
      <c r="T45" s="20"/>
      <c r="U45" s="20"/>
      <c r="V45" s="20"/>
      <c r="W45" s="10"/>
      <c r="X45" s="10"/>
      <c r="Y45" s="20"/>
      <c r="Z45" s="20"/>
      <c r="AA45" s="6"/>
      <c r="AB45" s="6"/>
      <c r="AC45" s="6"/>
      <c r="AD45" s="6"/>
      <c r="AE45" s="6"/>
      <c r="AF45" s="6"/>
      <c r="AG45" s="20"/>
    </row>
    <row r="46" ht="112.5" customHeight="1">
      <c r="A46" s="10"/>
      <c r="B46" s="19"/>
      <c r="C46" s="20"/>
      <c r="D46" s="10"/>
      <c r="E46" s="6"/>
      <c r="F46" s="19"/>
      <c r="G46" s="19"/>
      <c r="H46" s="10"/>
      <c r="I46" s="10"/>
      <c r="J46" s="19"/>
      <c r="K46" s="72"/>
      <c r="L46" s="20"/>
      <c r="M46" s="22"/>
      <c r="N46" s="22"/>
      <c r="O46" s="20"/>
      <c r="P46" s="20"/>
      <c r="Q46" s="20"/>
      <c r="R46" s="20"/>
      <c r="S46" s="20"/>
      <c r="T46" s="20"/>
      <c r="U46" s="20"/>
      <c r="V46" s="20"/>
      <c r="W46" s="10"/>
      <c r="X46" s="10"/>
      <c r="Y46" s="20"/>
      <c r="Z46" s="20"/>
      <c r="AA46" s="6"/>
      <c r="AB46" s="6"/>
      <c r="AC46" s="6"/>
      <c r="AD46" s="6"/>
      <c r="AE46" s="6"/>
      <c r="AF46" s="6"/>
      <c r="AG46" s="20"/>
    </row>
    <row r="47" ht="112.5" customHeight="1">
      <c r="A47" s="10"/>
      <c r="B47" s="19"/>
      <c r="C47" s="20"/>
      <c r="D47" s="10"/>
      <c r="E47" s="6"/>
      <c r="F47" s="19"/>
      <c r="G47" s="19"/>
      <c r="H47" s="10"/>
      <c r="I47" s="10"/>
      <c r="J47" s="19"/>
      <c r="K47" s="72"/>
      <c r="L47" s="20"/>
      <c r="M47" s="22"/>
      <c r="N47" s="22"/>
      <c r="O47" s="20"/>
      <c r="P47" s="20"/>
      <c r="Q47" s="20"/>
      <c r="R47" s="20"/>
      <c r="S47" s="20"/>
      <c r="T47" s="20"/>
      <c r="U47" s="20"/>
      <c r="V47" s="20"/>
      <c r="W47" s="10"/>
      <c r="X47" s="10"/>
      <c r="Y47" s="20"/>
      <c r="Z47" s="20"/>
      <c r="AA47" s="6"/>
      <c r="AB47" s="6"/>
      <c r="AC47" s="6"/>
      <c r="AD47" s="6"/>
      <c r="AE47" s="6"/>
      <c r="AF47" s="6"/>
      <c r="AG47" s="20"/>
    </row>
    <row r="48" ht="112.5" customHeight="1">
      <c r="A48" s="10"/>
      <c r="B48" s="19"/>
      <c r="C48" s="20"/>
      <c r="D48" s="10"/>
      <c r="E48" s="6"/>
      <c r="F48" s="19"/>
      <c r="G48" s="19"/>
      <c r="H48" s="10"/>
      <c r="I48" s="10"/>
      <c r="J48" s="19"/>
      <c r="K48" s="72"/>
      <c r="L48" s="20"/>
      <c r="M48" s="22"/>
      <c r="N48" s="22"/>
      <c r="O48" s="20"/>
      <c r="P48" s="20"/>
      <c r="Q48" s="20"/>
      <c r="R48" s="20"/>
      <c r="S48" s="20"/>
      <c r="T48" s="20"/>
      <c r="U48" s="20"/>
      <c r="V48" s="20"/>
      <c r="W48" s="10"/>
      <c r="X48" s="10"/>
      <c r="Y48" s="20"/>
      <c r="Z48" s="20"/>
      <c r="AA48" s="6"/>
      <c r="AB48" s="6"/>
      <c r="AC48" s="6"/>
      <c r="AD48" s="6"/>
      <c r="AE48" s="6"/>
      <c r="AF48" s="6"/>
      <c r="AG48" s="20"/>
    </row>
    <row r="49" ht="112.5" customHeight="1">
      <c r="A49" s="10"/>
      <c r="B49" s="19"/>
      <c r="C49" s="20"/>
      <c r="D49" s="10"/>
      <c r="E49" s="6"/>
      <c r="F49" s="19"/>
      <c r="G49" s="19"/>
      <c r="H49" s="10"/>
      <c r="I49" s="10"/>
      <c r="J49" s="19"/>
      <c r="K49" s="72"/>
      <c r="L49" s="20"/>
      <c r="M49" s="22"/>
      <c r="N49" s="22"/>
      <c r="O49" s="20"/>
      <c r="P49" s="20"/>
      <c r="Q49" s="20"/>
      <c r="R49" s="20"/>
      <c r="S49" s="20"/>
      <c r="T49" s="20"/>
      <c r="U49" s="20"/>
      <c r="V49" s="20"/>
      <c r="W49" s="10"/>
      <c r="X49" s="10"/>
      <c r="Y49" s="20"/>
      <c r="Z49" s="20"/>
      <c r="AA49" s="6"/>
      <c r="AB49" s="6"/>
      <c r="AC49" s="6"/>
      <c r="AD49" s="6"/>
      <c r="AE49" s="6"/>
      <c r="AF49" s="6"/>
      <c r="AG49" s="20"/>
    </row>
    <row r="50" ht="112.5" customHeight="1">
      <c r="A50" s="10"/>
      <c r="B50" s="19"/>
      <c r="C50" s="20"/>
      <c r="D50" s="10"/>
      <c r="E50" s="6"/>
      <c r="F50" s="19"/>
      <c r="G50" s="19"/>
      <c r="H50" s="10"/>
      <c r="I50" s="10"/>
      <c r="J50" s="19"/>
      <c r="K50" s="72"/>
      <c r="L50" s="20"/>
      <c r="M50" s="22"/>
      <c r="N50" s="22"/>
      <c r="O50" s="20"/>
      <c r="P50" s="20"/>
      <c r="Q50" s="20"/>
      <c r="R50" s="20"/>
      <c r="S50" s="20"/>
      <c r="T50" s="20"/>
      <c r="U50" s="20"/>
      <c r="V50" s="20"/>
      <c r="W50" s="10"/>
      <c r="X50" s="10"/>
      <c r="Y50" s="20"/>
      <c r="Z50" s="20"/>
      <c r="AA50" s="6"/>
      <c r="AB50" s="6"/>
      <c r="AC50" s="6"/>
      <c r="AD50" s="6"/>
      <c r="AE50" s="6"/>
      <c r="AF50" s="6"/>
      <c r="AG50" s="20"/>
    </row>
    <row r="51" ht="112.5" customHeight="1">
      <c r="A51" s="10"/>
      <c r="B51" s="19"/>
      <c r="C51" s="20"/>
      <c r="D51" s="10"/>
      <c r="E51" s="6"/>
      <c r="F51" s="19"/>
      <c r="G51" s="19"/>
      <c r="H51" s="10"/>
      <c r="I51" s="10"/>
      <c r="J51" s="19"/>
      <c r="K51" s="19"/>
      <c r="L51" s="10"/>
      <c r="M51" s="19"/>
      <c r="N51" s="19"/>
      <c r="O51" s="20"/>
      <c r="P51" s="20"/>
      <c r="Q51" s="20"/>
      <c r="R51" s="20"/>
      <c r="S51" s="20"/>
      <c r="T51" s="20"/>
      <c r="U51" s="20"/>
      <c r="V51" s="20"/>
      <c r="W51" s="10"/>
      <c r="X51" s="10"/>
      <c r="Y51" s="20"/>
      <c r="Z51" s="20"/>
      <c r="AA51" s="6"/>
      <c r="AB51" s="6"/>
      <c r="AC51" s="6"/>
      <c r="AD51" s="6"/>
      <c r="AE51" s="6"/>
      <c r="AF51" s="6"/>
      <c r="AG51" s="20"/>
    </row>
    <row r="52" ht="112.5" customHeight="1">
      <c r="A52" s="10"/>
      <c r="B52" s="19"/>
      <c r="C52" s="20"/>
      <c r="D52" s="10"/>
      <c r="E52" s="6"/>
      <c r="F52" s="19"/>
      <c r="G52" s="19"/>
      <c r="H52" s="10"/>
      <c r="I52" s="10"/>
      <c r="J52" s="19"/>
      <c r="K52" s="19"/>
      <c r="L52" s="20"/>
      <c r="M52" s="22"/>
      <c r="N52" s="22"/>
      <c r="O52" s="20"/>
      <c r="P52" s="20"/>
      <c r="Q52" s="20"/>
      <c r="R52" s="20"/>
      <c r="S52" s="20"/>
      <c r="T52" s="20"/>
      <c r="U52" s="20"/>
      <c r="V52" s="20"/>
      <c r="W52" s="10"/>
      <c r="X52" s="10"/>
      <c r="Y52" s="20"/>
      <c r="Z52" s="20"/>
      <c r="AA52" s="6"/>
      <c r="AB52" s="6"/>
      <c r="AC52" s="6"/>
      <c r="AD52" s="6"/>
      <c r="AE52" s="6"/>
      <c r="AF52" s="6"/>
      <c r="AG52" s="20"/>
    </row>
    <row r="53" ht="112.5" customHeight="1">
      <c r="A53" s="10"/>
      <c r="B53" s="19"/>
      <c r="C53" s="20"/>
      <c r="D53" s="10"/>
      <c r="E53" s="6"/>
      <c r="F53" s="19"/>
      <c r="G53" s="22"/>
      <c r="H53" s="20"/>
      <c r="I53" s="20"/>
      <c r="J53" s="22"/>
      <c r="K53" s="22"/>
      <c r="L53" s="20"/>
      <c r="M53" s="22"/>
      <c r="N53" s="22"/>
      <c r="O53" s="20"/>
      <c r="P53" s="20"/>
      <c r="Q53" s="20"/>
      <c r="R53" s="20"/>
      <c r="S53" s="20"/>
      <c r="T53" s="20"/>
      <c r="U53" s="20"/>
      <c r="V53" s="20"/>
      <c r="W53" s="10"/>
      <c r="X53" s="20"/>
      <c r="Y53" s="20"/>
      <c r="Z53" s="20"/>
      <c r="AA53" s="6"/>
      <c r="AB53" s="6"/>
      <c r="AC53" s="6"/>
      <c r="AD53" s="6"/>
      <c r="AE53" s="6"/>
      <c r="AF53" s="6"/>
      <c r="AG53" s="20"/>
    </row>
    <row r="54" ht="112.5" customHeight="1">
      <c r="A54" s="10"/>
      <c r="B54" s="19"/>
      <c r="C54" s="20"/>
      <c r="D54" s="10"/>
      <c r="E54" s="6"/>
      <c r="F54" s="19"/>
      <c r="G54" s="22"/>
      <c r="H54" s="20"/>
      <c r="I54" s="20"/>
      <c r="J54" s="22"/>
      <c r="K54" s="22"/>
      <c r="L54" s="20"/>
      <c r="M54" s="22"/>
      <c r="N54" s="22"/>
      <c r="O54" s="20"/>
      <c r="P54" s="20"/>
      <c r="Q54" s="20"/>
      <c r="R54" s="20"/>
      <c r="S54" s="20"/>
      <c r="T54" s="20"/>
      <c r="U54" s="20"/>
      <c r="V54" s="20"/>
      <c r="W54" s="10"/>
      <c r="X54" s="20"/>
      <c r="Y54" s="20"/>
      <c r="Z54" s="20"/>
      <c r="AA54" s="6"/>
      <c r="AB54" s="6"/>
      <c r="AC54" s="6"/>
      <c r="AD54" s="6"/>
      <c r="AE54" s="6"/>
      <c r="AF54" s="6"/>
      <c r="AG54" s="20"/>
    </row>
    <row r="55" ht="112.5" customHeight="1">
      <c r="A55" s="10"/>
      <c r="B55" s="19"/>
      <c r="C55" s="20"/>
      <c r="D55" s="10"/>
      <c r="E55" s="6"/>
      <c r="F55" s="19"/>
      <c r="G55" s="22"/>
      <c r="H55" s="20"/>
      <c r="I55" s="20"/>
      <c r="J55" s="22"/>
      <c r="K55" s="22"/>
      <c r="L55" s="20"/>
      <c r="M55" s="22"/>
      <c r="N55" s="22"/>
      <c r="O55" s="20"/>
      <c r="P55" s="20"/>
      <c r="Q55" s="20"/>
      <c r="R55" s="20"/>
      <c r="S55" s="20"/>
      <c r="T55" s="20"/>
      <c r="U55" s="20"/>
      <c r="V55" s="20"/>
      <c r="W55" s="10"/>
      <c r="X55" s="20"/>
      <c r="Y55" s="20"/>
      <c r="Z55" s="20"/>
      <c r="AA55" s="6"/>
      <c r="AB55" s="6"/>
      <c r="AC55" s="6"/>
      <c r="AD55" s="6"/>
      <c r="AE55" s="6"/>
      <c r="AF55" s="6"/>
      <c r="AG55" s="20"/>
    </row>
    <row r="56" ht="112.5" customHeight="1">
      <c r="A56" s="10"/>
      <c r="B56" s="19"/>
      <c r="C56" s="20"/>
      <c r="D56" s="10"/>
      <c r="E56" s="6"/>
      <c r="F56" s="19"/>
      <c r="G56" s="22"/>
      <c r="H56" s="20"/>
      <c r="I56" s="20"/>
      <c r="J56" s="22"/>
      <c r="K56" s="22"/>
      <c r="L56" s="20"/>
      <c r="M56" s="22"/>
      <c r="N56" s="22"/>
      <c r="O56" s="20"/>
      <c r="P56" s="20"/>
      <c r="Q56" s="20"/>
      <c r="R56" s="20"/>
      <c r="S56" s="20"/>
      <c r="T56" s="20"/>
      <c r="U56" s="20"/>
      <c r="V56" s="20"/>
      <c r="W56" s="10"/>
      <c r="X56" s="20"/>
      <c r="Y56" s="20"/>
      <c r="Z56" s="20"/>
      <c r="AA56" s="6"/>
      <c r="AB56" s="6"/>
      <c r="AC56" s="6"/>
      <c r="AD56" s="6"/>
      <c r="AE56" s="6"/>
      <c r="AF56" s="6"/>
      <c r="AG56" s="20"/>
    </row>
    <row r="57" ht="112.5" customHeight="1">
      <c r="A57" s="10"/>
      <c r="B57" s="19"/>
      <c r="C57" s="20"/>
      <c r="D57" s="10"/>
      <c r="E57" s="6"/>
      <c r="F57" s="19"/>
      <c r="G57" s="22"/>
      <c r="H57" s="20"/>
      <c r="I57" s="20"/>
      <c r="J57" s="22"/>
      <c r="K57" s="22"/>
      <c r="L57" s="20"/>
      <c r="M57" s="22"/>
      <c r="N57" s="22"/>
      <c r="O57" s="20"/>
      <c r="P57" s="20"/>
      <c r="Q57" s="20"/>
      <c r="R57" s="20"/>
      <c r="S57" s="20"/>
      <c r="T57" s="20"/>
      <c r="U57" s="20"/>
      <c r="V57" s="20"/>
      <c r="W57" s="10"/>
      <c r="X57" s="20"/>
      <c r="Y57" s="20"/>
      <c r="Z57" s="20"/>
      <c r="AA57" s="6"/>
      <c r="AB57" s="6"/>
      <c r="AC57" s="6"/>
      <c r="AD57" s="6"/>
      <c r="AE57" s="6"/>
      <c r="AF57" s="6"/>
      <c r="AG57" s="20"/>
    </row>
    <row r="58" ht="112.5" customHeight="1">
      <c r="A58" s="10"/>
      <c r="B58" s="19"/>
      <c r="C58" s="20"/>
      <c r="D58" s="10"/>
      <c r="E58" s="6"/>
      <c r="F58" s="22"/>
      <c r="G58" s="22"/>
      <c r="H58" s="20"/>
      <c r="I58" s="20"/>
      <c r="J58" s="22"/>
      <c r="K58" s="22"/>
      <c r="L58" s="20"/>
      <c r="M58" s="22"/>
      <c r="N58" s="22"/>
      <c r="O58" s="20"/>
      <c r="P58" s="20"/>
      <c r="Q58" s="20"/>
      <c r="R58" s="20"/>
      <c r="S58" s="20"/>
      <c r="T58" s="20"/>
      <c r="U58" s="20"/>
      <c r="V58" s="20"/>
      <c r="W58" s="10"/>
      <c r="X58" s="20"/>
      <c r="Y58" s="20"/>
      <c r="Z58" s="20"/>
      <c r="AA58" s="6"/>
      <c r="AB58" s="6"/>
      <c r="AC58" s="6"/>
      <c r="AD58" s="6"/>
      <c r="AE58" s="6"/>
      <c r="AF58" s="6"/>
      <c r="AG58" s="20"/>
    </row>
  </sheetData>
  <customSheetViews>
    <customSheetView guid="{0BCB3CC0-FB0E-4AEC-91A2-0BE1DC4B00F8}" filter="1" showAutoFilter="1">
      <autoFilter ref="$A$1:$Y$58">
        <filterColumn colId="3">
          <filters/>
        </filterColumn>
      </autoFilter>
    </customSheetView>
    <customSheetView guid="{E805FB9B-9C49-4D00-AC94-9A8A6C8D8AE3}" filter="1" showAutoFilter="1">
      <autoFilter ref="$A$1:$Y$58">
        <filterColumn colId="3">
          <filters/>
        </filterColumn>
      </autoFilter>
    </customSheetView>
    <customSheetView guid="{9BB0B648-77AD-4038-AD0E-B2625413C40E}" filter="1" showAutoFilter="1">
      <autoFilter ref="$A$1:$Y$58">
        <filterColumn colId="3">
          <filters/>
        </filterColumn>
        <filterColumn colId="2">
          <filters blank="1">
            <filter val="Identificar"/>
          </filters>
        </filterColumn>
      </autoFilter>
    </customSheetView>
    <customSheetView guid="{E7506F17-1A8E-44BC-9B1B-66B1AAA954E8}" filter="1" showAutoFilter="1">
      <autoFilter ref="$A$1:$Y$58">
        <filterColumn colId="3">
          <filters/>
        </filterColumn>
      </autoFilter>
    </customSheetView>
    <customSheetView guid="{D9A45A4A-6521-4AA8-9310-E7D54B17885F}" filter="1" showAutoFilter="1">
      <autoFilter ref="$A$1:$AA$58">
        <filterColumn colId="3">
          <filters/>
        </filterColumn>
      </autoFilter>
    </customSheetView>
    <customSheetView guid="{55996CEF-2B2B-4796-828E-160694535415}" filter="1" showAutoFilter="1">
      <autoFilter ref="$A$1:$W$13">
        <filterColumn colId="0">
          <filters>
            <filter val="M2-EyP-4a"/>
            <filter val="M2-G-7b"/>
            <filter val="M2-G-5b"/>
            <filter val="M2-NyO-32a"/>
          </filters>
        </filterColumn>
      </autoFilter>
    </customSheetView>
    <customSheetView guid="{466E062E-5C49-4881-B84D-6DD8D2E7CAF1}" filter="1" showAutoFilter="1">
      <autoFilter ref="$A$1:$Y$58"/>
    </customSheetView>
    <customSheetView guid="{F08572C0-7A37-4DCD-A53C-CF69AD07E0BB}" filter="1" showAutoFilter="1">
      <autoFilter ref="$A$1:$Y$58">
        <filterColumn colId="3">
          <filters/>
        </filterColumn>
      </autoFilter>
    </customSheetView>
    <customSheetView guid="{24FF8EA5-647B-4C58-AA6B-0933426963C8}" filter="1" showAutoFilter="1">
      <autoFilter ref="$A$1:$Y$58"/>
    </customSheetView>
    <customSheetView guid="{9326D399-EA57-4CF5-8A22-738CF597DEA8}" filter="1" showAutoFilter="1">
      <autoFilter ref="$A$1:$Y$58">
        <filterColumn colId="3">
          <filters/>
        </filterColumn>
      </autoFilter>
    </customSheetView>
    <customSheetView guid="{CCE7AE93-5571-4455-AB00-B0826F9A2BEB}" filter="1" showAutoFilter="1">
      <autoFilter ref="$A$1:$Y$58">
        <filterColumn colId="3">
          <filters/>
        </filterColumn>
      </autoFilter>
    </customSheetView>
    <customSheetView guid="{9ED8EDB3-A7FB-464A-9294-263BE2874226}" filter="1" showAutoFilter="1">
      <autoFilter ref="$A$1:$Y$58">
        <filterColumn colId="3">
          <filters>
            <filter val="No hacer"/>
          </filters>
        </filterColumn>
        <filterColumn colId="23">
          <filters/>
        </filterColumn>
      </autoFilter>
    </customSheetView>
    <customSheetView guid="{FA6A908B-0560-4CCC-845E-A825ECB6C3E8}" filter="1" showAutoFilter="1">
      <autoFilter ref="$A$1:$AA$58">
        <filterColumn colId="3">
          <filters/>
        </filterColumn>
      </autoFilter>
    </customSheetView>
    <customSheetView guid="{BA317C50-9733-4432-92E2-101B39D0366E}" filter="1" showAutoFilter="1">
      <autoFilter ref="$A$1:$X$58">
        <filterColumn colId="5">
          <filters/>
        </filterColumn>
      </autoFilter>
    </customSheetView>
    <customSheetView guid="{0A91C32B-BA99-4329-AF5A-28F2D0DC10A8}" filter="1" showAutoFilter="1">
      <autoFilter ref="$A$1:$Y$58">
        <filterColumn colId="23">
          <filters/>
        </filterColumn>
      </autoFilter>
    </customSheetView>
    <customSheetView guid="{EC5FBA9B-DA27-49BF-932A-95196A139869}" filter="1" showAutoFilter="1">
      <autoFilter ref="$A$1:$Y$58"/>
    </customSheetView>
    <customSheetView guid="{03E0E1F4-976D-4E2E-9C6A-7DC572E3D7C0}" filter="1" showAutoFilter="1">
      <autoFilter ref="$A$1:$Y$58">
        <filterColumn colId="3">
          <filters/>
        </filterColumn>
        <filterColumn colId="2">
          <filters blank="1">
            <filter val="Identificar"/>
          </filters>
        </filterColumn>
      </autoFilter>
    </customSheetView>
    <customSheetView guid="{69B22EBC-99EE-48F7-994E-E14F99210A31}" filter="1" showAutoFilter="1">
      <autoFilter ref="$A$1:$Y$58">
        <filterColumn colId="3">
          <filters/>
        </filterColumn>
      </autoFilter>
    </customSheetView>
    <customSheetView guid="{BE8E15C8-A3C5-4213-B1B2-2910534A6F17}" filter="1" showAutoFilter="1">
      <autoFilter ref="$D$1:$D$58"/>
    </customSheetView>
    <customSheetView guid="{3A235691-E9DC-4E09-AFAC-F27FD22F8B2B}" filter="1" showAutoFilter="1">
      <autoFilter ref="$A$1:$Y$58">
        <filterColumn colId="3">
          <filters/>
        </filterColumn>
      </autoFilter>
    </customSheetView>
    <customSheetView guid="{119F0C0E-733C-4222-B3D9-90B104796B83}" filter="1" showAutoFilter="1">
      <autoFilter ref="$A$1:$Y$58">
        <filterColumn colId="3">
          <filters blank="1"/>
        </filterColumn>
        <filterColumn colId="0">
          <customFilters>
            <customFilter val="*MyM-12*"/>
          </customFilters>
        </filterColumn>
      </autoFilter>
    </customSheetView>
    <customSheetView guid="{FFB99545-11E6-451C-B7D8-754394F04700}" filter="1" showAutoFilter="1">
      <autoFilter ref="$A$1:$Y$58">
        <filterColumn colId="3">
          <filters/>
        </filterColumn>
      </autoFilter>
    </customSheetView>
    <customSheetView guid="{1891F6CC-CF5E-4178-A711-C4252FE052D0}" filter="1" showAutoFilter="1">
      <autoFilter ref="$A$1:$Y$58">
        <filterColumn colId="3">
          <filters/>
        </filterColumn>
      </autoFilter>
    </customSheetView>
    <customSheetView guid="{6265A3A5-1892-49EE-8DDF-ACB20A6942B0}" filter="1" showAutoFilter="1">
      <autoFilter ref="$A$1:$Y$58">
        <filterColumn colId="3">
          <filters/>
        </filterColumn>
      </autoFilter>
    </customSheetView>
    <customSheetView guid="{2160912D-FFFE-4C02-A74B-2B00BCD8AB77}" filter="1" showAutoFilter="1">
      <autoFilter ref="$A$1:$Y$58">
        <filterColumn colId="3">
          <filters/>
        </filterColumn>
      </autoFilter>
    </customSheetView>
    <customSheetView guid="{544E54E4-2606-4CA8-B564-3C189C43ED42}" filter="1" showAutoFilter="1">
      <autoFilter ref="$A$1:$Y$58">
        <filterColumn colId="3">
          <filters/>
        </filterColumn>
        <filterColumn colId="11">
          <filters/>
        </filterColumn>
      </autoFilter>
    </customSheetView>
    <customSheetView guid="{67A8090B-3A95-4ABF-A283-DD3982353B6D}" filter="1" showAutoFilter="1">
      <autoFilter ref="$A$1:$Y$58">
        <filterColumn colId="3">
          <filters/>
        </filterColumn>
      </autoFilter>
    </customSheetView>
    <customSheetView guid="{5C14A417-53E3-4064-B7BC-2FA4918C014D}" filter="1" showAutoFilter="1">
      <autoFilter ref="$J$1:$J$13">
        <filterColumn colId="0">
          <filters/>
        </filterColumn>
      </autoFilter>
    </customSheetView>
    <customSheetView guid="{B925ED5B-9C03-4F9F-938B-0EF77FE6E73E}" filter="1" showAutoFilter="1">
      <autoFilter ref="$A$1:$Y$58">
        <filterColumn colId="2">
          <filters blank="1">
            <filter val="Identificar"/>
          </filters>
        </filterColumn>
        <filterColumn colId="3">
          <filters/>
        </filterColumn>
        <filterColumn colId="11">
          <filters/>
        </filterColumn>
      </autoFilter>
    </customSheetView>
    <customSheetView guid="{19499557-4647-4B81-AE69-955FD5DB1747}" filter="1" showAutoFilter="1">
      <autoFilter ref="$A$1:$AA$58">
        <filterColumn colId="3">
          <filters/>
        </filterColumn>
      </autoFilter>
    </customSheetView>
    <customSheetView guid="{3E6F8164-A9A9-490A-9713-168AE451E4AD}" filter="1" showAutoFilter="1">
      <autoFilter ref="$A$1:$Y$58"/>
    </customSheetView>
    <customSheetView guid="{C94AE6A2-6C15-40AE-AA70-E80C2991B7E9}" filter="1" showAutoFilter="1">
      <autoFilter ref="$A$1:$Y$58"/>
    </customSheetView>
    <customSheetView guid="{AD566412-6F92-44BF-AEE8-FFEED6E6B7F4}" filter="1" showAutoFilter="1">
      <autoFilter ref="$B$1:$J$13"/>
    </customSheetView>
    <customSheetView guid="{53F7138A-A1E0-4BFB-A221-2E0BFAA29B0E}" filter="1" showAutoFilter="1">
      <autoFilter ref="$A$1:$Y$58">
        <filterColumn colId="23">
          <filters/>
        </filterColumn>
      </autoFilter>
    </customSheetView>
    <customSheetView guid="{CD6FB5D0-1999-4C25-A3BA-296499FBA3A3}" filter="1" showAutoFilter="1">
      <autoFilter ref="$A$1:$AA$58">
        <filterColumn colId="3">
          <filters/>
        </filterColumn>
        <filterColumn colId="11">
          <filters blank="1"/>
        </filterColumn>
      </autoFilter>
    </customSheetView>
    <customSheetView guid="{0FFA4C2B-81FF-41D7-9793-E3D767F990C1}" filter="1" showAutoFilter="1">
      <autoFilter ref="$A$1:$AA$58">
        <filterColumn colId="3">
          <filters/>
        </filterColumn>
        <filterColumn colId="11">
          <filters/>
        </filterColumn>
      </autoFilter>
    </customSheetView>
    <customSheetView guid="{AE3A4ECB-0283-4561-8941-16D729908402}" filter="1" showAutoFilter="1">
      <autoFilter ref="$A$1:$Y$58">
        <filterColumn colId="3">
          <filters/>
        </filterColumn>
      </autoFilter>
    </customSheetView>
    <customSheetView guid="{61973409-4261-4B7D-8610-F7D237D324FA}" filter="1" showAutoFilter="1">
      <autoFilter ref="$A$1:$Y$58">
        <filterColumn colId="3">
          <filters blank="1"/>
        </filterColumn>
        <filterColumn colId="0">
          <customFilters>
            <customFilter val="M5-G*"/>
          </customFilters>
        </filterColumn>
      </autoFilter>
    </customSheetView>
    <customSheetView guid="{F4CA0E78-CF4E-412B-BE3D-252B710705FA}" filter="1" showAutoFilter="1">
      <autoFilter ref="$A$1:$Y$58">
        <filterColumn colId="23">
          <filters/>
        </filterColumn>
      </autoFilter>
    </customSheetView>
    <customSheetView guid="{4910DC1A-EF3C-443C-9FE1-3568F37C5FE4}" filter="1" showAutoFilter="1">
      <autoFilter ref="$A$1:$Y$58"/>
    </customSheetView>
    <customSheetView guid="{8BBEBC26-8198-4EDD-AA85-C0B25AACDC88}" filter="1" showAutoFilter="1">
      <autoFilter ref="$A$1:$Y$58">
        <filterColumn colId="3">
          <filters/>
        </filterColumn>
      </autoFilter>
    </customSheetView>
    <customSheetView guid="{97EBC1F9-868F-4110-B5E6-A7DBB5550E9F}" filter="1" showAutoFilter="1">
      <autoFilter ref="$A$1:$Y$58">
        <filterColumn colId="24">
          <filters blank="1">
            <filter val="Números y operaciones"/>
            <filter val="Estadística y probabilidad"/>
          </filters>
        </filterColumn>
        <filterColumn colId="23">
          <filters/>
        </filterColumn>
        <filterColumn colId="13">
          <filters blank="1"/>
        </filterColumn>
      </autoFilter>
    </customSheetView>
    <customSheetView guid="{CA0F6DCA-06D2-4404-BB32-790217D5B1EF}" filter="1" showAutoFilter="1">
      <autoFilter ref="$A$1:$Y$58">
        <filterColumn colId="3">
          <filters/>
        </filterColumn>
      </autoFilter>
    </customSheetView>
    <customSheetView guid="{9782D2BB-A8E3-4E96-90D9-4C5895C2FA1F}" filter="1" showAutoFilter="1">
      <autoFilter ref="$B$1:$P$58"/>
    </customSheetView>
    <customSheetView guid="{B5A1A90F-8E74-43BB-90A5-AE5FD0FA0F01}" filter="1" showAutoFilter="1">
      <autoFilter ref="$A$1:$AA$58">
        <filterColumn colId="3">
          <filters/>
        </filterColumn>
        <filterColumn colId="11">
          <filters blank="1"/>
        </filterColumn>
      </autoFilter>
    </customSheetView>
    <customSheetView guid="{C8C2B09E-A319-47A7-833C-F46F0E2C1087}" filter="1" showAutoFilter="1">
      <autoFilter ref="$A$1:$Y$58">
        <filterColumn colId="3">
          <filters/>
        </filterColumn>
      </autoFilter>
    </customSheetView>
    <customSheetView guid="{DA26EDA8-C4AC-4033-B887-E862DB00E999}" filter="1" showAutoFilter="1">
      <autoFilter ref="$A$1:$Y$58">
        <filterColumn colId="3">
          <filters/>
        </filterColumn>
        <filterColumn colId="2">
          <filters blank="1">
            <filter val="Identificar"/>
          </filters>
        </filterColumn>
      </autoFilter>
    </customSheetView>
    <customSheetView guid="{21914834-2049-435C-BD97-F7C68E2539F5}" filter="1" showAutoFilter="1">
      <autoFilter ref="$A$1:$AA$58">
        <filterColumn colId="3">
          <filters/>
        </filterColumn>
        <filterColumn colId="11">
          <filters blank="1"/>
        </filterColumn>
      </autoFilter>
    </customSheetView>
    <customSheetView guid="{AACBDEEC-65B4-49FE-9725-659DE35568D5}" filter="1" showAutoFilter="1">
      <autoFilter ref="$A$1:$Y$58">
        <filterColumn colId="3">
          <filters/>
        </filterColumn>
      </autoFilter>
    </customSheetView>
    <customSheetView guid="{A131A660-198F-4E12-97E6-F16BE046AA48}" filter="1" showAutoFilter="1">
      <autoFilter ref="$F$1:$F$13"/>
    </customSheetView>
    <customSheetView guid="{B2E84DAA-D3E0-4B51-8E2D-8E205E9A8013}" filter="1" showAutoFilter="1">
      <autoFilter ref="$A$1:$Y$58">
        <filterColumn colId="3">
          <filters/>
        </filterColumn>
        <filterColumn colId="2">
          <filters blank="1">
            <filter val="Identificar"/>
          </filters>
        </filterColumn>
      </autoFilter>
    </customSheetView>
    <customSheetView guid="{AC22B374-9AD0-4CBA-A7A6-0285546F6F48}" filter="1" showAutoFilter="1">
      <autoFilter ref="$A$1:$AA$58">
        <filterColumn colId="3">
          <filters/>
        </filterColumn>
      </autoFilter>
    </customSheetView>
    <customSheetView guid="{BBE1AE90-DEB1-44C5-AF23-C13DBB9831AA}" filter="1" showAutoFilter="1">
      <autoFilter ref="$J$1:$J$13">
        <filterColumn colId="0">
          <filters/>
        </filterColumn>
      </autoFilter>
    </customSheetView>
    <customSheetView guid="{193593FD-CA85-4D8A-915B-01BA02DC77C1}" filter="1" showAutoFilter="1">
      <autoFilter ref="$A$1:$Y$58">
        <filterColumn colId="3">
          <filters/>
        </filterColumn>
      </autoFilter>
    </customSheetView>
    <customSheetView guid="{D78192C5-36F8-4573-B58D-1CF4C44EF6C7}" filter="1" showAutoFilter="1">
      <autoFilter ref="$A$1:$Y$58">
        <filterColumn colId="3">
          <filters/>
        </filterColumn>
      </autoFilter>
    </customSheetView>
    <customSheetView guid="{B3F97D41-A9F1-4515-9C72-51686D540E43}" filter="1" showAutoFilter="1">
      <autoFilter ref="$A$1:$Y$58">
        <filterColumn colId="3">
          <filters/>
        </filterColumn>
      </autoFilter>
    </customSheetView>
    <customSheetView guid="{E81D09C3-9099-485D-813F-E45CA51296B5}" filter="1" showAutoFilter="1">
      <autoFilter ref="$A$1:$Y$58">
        <filterColumn colId="2">
          <filters>
            <filter val="Identificar"/>
          </filters>
        </filterColumn>
      </autoFilter>
    </customSheetView>
    <customSheetView guid="{6E1384AC-FFDD-4A5B-A055-3E50D722E205}" filter="1" showAutoFilter="1">
      <autoFilter ref="$A$1:$Y$58">
        <filterColumn colId="3">
          <filters/>
        </filterColumn>
        <filterColumn colId="13">
          <filters blank="1"/>
        </filterColumn>
      </autoFilter>
    </customSheetView>
    <customSheetView guid="{CF8014DB-3DDB-4CD1-ACEE-686CAADADE45}" filter="1" showAutoFilter="1">
      <autoFilter ref="$A$1:$Y$58">
        <filterColumn colId="3">
          <filters/>
        </filterColumn>
      </autoFilter>
    </customSheetView>
    <customSheetView guid="{775EFF97-E294-4AAB-935D-F98AF8825F21}" filter="1" showAutoFilter="1">
      <autoFilter ref="$A$1:$AA$58">
        <filterColumn colId="3">
          <filters/>
        </filterColumn>
      </autoFilter>
    </customSheetView>
    <customSheetView guid="{5BC6A3FA-22C3-4270-8A5F-B550502B3E4C}" filter="1" showAutoFilter="1">
      <autoFilter ref="$A$1:$Y$58">
        <filterColumn colId="16">
          <filters/>
        </filterColumn>
      </autoFilter>
    </customSheetView>
    <customSheetView guid="{A1C3FD8E-CDB3-4204-9C69-B9E553E02E47}" filter="1" showAutoFilter="1">
      <autoFilter ref="$A$1:$W$19"/>
    </customSheetView>
    <customSheetView guid="{2C6EB586-4F22-4195-A112-4B85FA3F1D2B}" filter="1" showAutoFilter="1">
      <autoFilter ref="$A$1:$Y$58">
        <filterColumn colId="3">
          <filters/>
        </filterColumn>
      </autoFilter>
    </customSheetView>
    <customSheetView guid="{F1C2974D-AC82-4A1C-BE0D-47C239B631B8}" filter="1" showAutoFilter="1">
      <autoFilter ref="$A$1:$Y$58">
        <filterColumn colId="3">
          <filters/>
        </filterColumn>
      </autoFilter>
    </customSheetView>
  </customSheetViews>
  <conditionalFormatting sqref="R11:S13">
    <cfRule type="expression" dxfId="0" priority="1">
      <formula>#REF!="TE + hint"</formula>
    </cfRule>
  </conditionalFormatting>
  <conditionalFormatting sqref="T11:T13">
    <cfRule type="expression" dxfId="0" priority="2">
      <formula>#REF!="TE + hint"</formula>
    </cfRule>
  </conditionalFormatting>
  <conditionalFormatting sqref="U11:U13">
    <cfRule type="expression" dxfId="0" priority="3">
      <formula>#REF!="TE + hint"</formula>
    </cfRule>
  </conditionalFormatting>
  <conditionalFormatting sqref="V11:V13">
    <cfRule type="expression" dxfId="0" priority="4">
      <formula>#REF!="TE + hint"</formula>
    </cfRule>
  </conditionalFormatting>
  <conditionalFormatting sqref="W11:W13">
    <cfRule type="expression" dxfId="0" priority="5">
      <formula>#REF!="TE + hint"</formula>
    </cfRule>
  </conditionalFormatting>
  <conditionalFormatting sqref="X11:X13">
    <cfRule type="expression" dxfId="0" priority="6">
      <formula>#REF!="TE + hint"</formula>
    </cfRule>
  </conditionalFormatting>
  <conditionalFormatting sqref="D11:D13">
    <cfRule type="cellIs" dxfId="4" priority="7" operator="equal">
      <formula>"JSON revisado"</formula>
    </cfRule>
  </conditionalFormatting>
  <conditionalFormatting sqref="D11:D13">
    <cfRule type="cellIs" dxfId="5" priority="8" operator="equal">
      <formula>"Pendiente de revisión"</formula>
    </cfRule>
  </conditionalFormatting>
  <conditionalFormatting sqref="D11:D13">
    <cfRule type="cellIs" dxfId="6" priority="9" operator="equal">
      <formula>"Ortografía+cast"</formula>
    </cfRule>
  </conditionalFormatting>
  <conditionalFormatting sqref="D11:D13">
    <cfRule type="cellIs" dxfId="7" priority="10" operator="equal">
      <formula>"JSON sin imagen"</formula>
    </cfRule>
  </conditionalFormatting>
  <conditionalFormatting sqref="D11:D13">
    <cfRule type="cellIs" dxfId="8" priority="11" operator="equal">
      <formula>"JSON con imagen"</formula>
    </cfRule>
  </conditionalFormatting>
  <conditionalFormatting sqref="D11:D13">
    <cfRule type="cellIs" dxfId="9" priority="12" operator="equal">
      <formula>"No hacer"</formula>
    </cfRule>
  </conditionalFormatting>
  <conditionalFormatting sqref="E11:E13">
    <cfRule type="cellIs" dxfId="10" priority="13" operator="equal">
      <formula>"Sí"</formula>
    </cfRule>
  </conditionalFormatting>
  <conditionalFormatting sqref="D11:D13">
    <cfRule type="cellIs" dxfId="11" priority="14" operator="equal">
      <formula>"Formato SPEACHY"</formula>
    </cfRule>
  </conditionalFormatting>
  <conditionalFormatting sqref="C11:C13">
    <cfRule type="cellIs" dxfId="1" priority="15" operator="equal">
      <formula>"Identificar"</formula>
    </cfRule>
  </conditionalFormatting>
  <conditionalFormatting sqref="C11:C13">
    <cfRule type="cellIs" dxfId="2" priority="16" operator="equal">
      <formula>"Evocar"</formula>
    </cfRule>
  </conditionalFormatting>
  <conditionalFormatting sqref="C11:C13">
    <cfRule type="cellIs" dxfId="3" priority="17" operator="equal">
      <formula>"Aplicar"</formula>
    </cfRule>
  </conditionalFormatting>
  <conditionalFormatting sqref="N11:N13">
    <cfRule type="expression" dxfId="0" priority="18">
      <formula>#REF!="Scaff"</formula>
    </cfRule>
  </conditionalFormatting>
  <conditionalFormatting sqref="O11:O13">
    <cfRule type="expression" dxfId="0" priority="19">
      <formula>#REF!="Scaff"</formula>
    </cfRule>
  </conditionalFormatting>
  <conditionalFormatting sqref="N8:N10">
    <cfRule type="expression" dxfId="0" priority="20">
      <formula>#REF!="Scaff"</formula>
    </cfRule>
  </conditionalFormatting>
  <conditionalFormatting sqref="E8:E10">
    <cfRule type="cellIs" dxfId="10" priority="21" operator="equal">
      <formula>"Sí"</formula>
    </cfRule>
  </conditionalFormatting>
  <conditionalFormatting sqref="D8:D10">
    <cfRule type="cellIs" dxfId="9" priority="22" operator="equal">
      <formula>"No hacer"</formula>
    </cfRule>
  </conditionalFormatting>
  <conditionalFormatting sqref="D8:D10">
    <cfRule type="cellIs" dxfId="8" priority="23" operator="equal">
      <formula>"JSON con imagen"</formula>
    </cfRule>
  </conditionalFormatting>
  <conditionalFormatting sqref="D8:D10">
    <cfRule type="cellIs" dxfId="7" priority="24" operator="equal">
      <formula>"JSON sin imagen"</formula>
    </cfRule>
  </conditionalFormatting>
  <conditionalFormatting sqref="D8:D10">
    <cfRule type="cellIs" dxfId="6" priority="25" operator="equal">
      <formula>"Ortografía+cast"</formula>
    </cfRule>
  </conditionalFormatting>
  <conditionalFormatting sqref="D8:D10">
    <cfRule type="cellIs" dxfId="5" priority="26" operator="equal">
      <formula>"Pendiente de revisión"</formula>
    </cfRule>
  </conditionalFormatting>
  <conditionalFormatting sqref="D8:D10">
    <cfRule type="cellIs" dxfId="4" priority="27" operator="equal">
      <formula>"JSON revisado"</formula>
    </cfRule>
  </conditionalFormatting>
  <conditionalFormatting sqref="D8:D10">
    <cfRule type="cellIs" dxfId="11" priority="28" operator="equal">
      <formula>"Formato SPEACHY"</formula>
    </cfRule>
  </conditionalFormatting>
  <conditionalFormatting sqref="U8:U10">
    <cfRule type="expression" dxfId="0" priority="29">
      <formula>#REF!="TE + hint"</formula>
    </cfRule>
  </conditionalFormatting>
  <conditionalFormatting sqref="T8:T10">
    <cfRule type="expression" dxfId="0" priority="30">
      <formula>#REF!="TE + hint"</formula>
    </cfRule>
  </conditionalFormatting>
  <conditionalFormatting sqref="R8:S10">
    <cfRule type="expression" dxfId="0" priority="31">
      <formula>#REF!="TE + hint"</formula>
    </cfRule>
  </conditionalFormatting>
  <conditionalFormatting sqref="X8:X10">
    <cfRule type="expression" dxfId="0" priority="32">
      <formula>#REF!="TE + hint"</formula>
    </cfRule>
  </conditionalFormatting>
  <conditionalFormatting sqref="W8:W10">
    <cfRule type="expression" dxfId="0" priority="33">
      <formula>#REF!="TE + hint"</formula>
    </cfRule>
  </conditionalFormatting>
  <conditionalFormatting sqref="V8:V10">
    <cfRule type="expression" dxfId="0" priority="34">
      <formula>#REF!="TE + hint"</formula>
    </cfRule>
  </conditionalFormatting>
  <conditionalFormatting sqref="O8:O10">
    <cfRule type="expression" dxfId="0" priority="35">
      <formula>#REF!="Scaff"</formula>
    </cfRule>
  </conditionalFormatting>
  <conditionalFormatting sqref="C8:C10">
    <cfRule type="cellIs" dxfId="3" priority="36" operator="equal">
      <formula>"Aplicar"</formula>
    </cfRule>
  </conditionalFormatting>
  <conditionalFormatting sqref="C8:C10">
    <cfRule type="cellIs" dxfId="2" priority="37" operator="equal">
      <formula>"Evocar"</formula>
    </cfRule>
  </conditionalFormatting>
  <conditionalFormatting sqref="C8:C10">
    <cfRule type="cellIs" dxfId="1" priority="38" operator="equal">
      <formula>"Identificar"</formula>
    </cfRule>
  </conditionalFormatting>
  <conditionalFormatting sqref="C1:C7 C14:C58">
    <cfRule type="cellIs" dxfId="1" priority="39" operator="equal">
      <formula>"Identificar"</formula>
    </cfRule>
  </conditionalFormatting>
  <conditionalFormatting sqref="C1:C7 C14:C58">
    <cfRule type="cellIs" dxfId="2" priority="40" operator="equal">
      <formula>"Evocar"</formula>
    </cfRule>
  </conditionalFormatting>
  <conditionalFormatting sqref="C1:C7 C14:C58">
    <cfRule type="cellIs" dxfId="3" priority="41" operator="equal">
      <formula>"Aplicar"</formula>
    </cfRule>
  </conditionalFormatting>
  <conditionalFormatting sqref="D1:D7 D14:D58">
    <cfRule type="cellIs" dxfId="13" priority="42" operator="equal">
      <formula>"JSON revisado"</formula>
    </cfRule>
  </conditionalFormatting>
  <conditionalFormatting sqref="D1:D7 D14:D58">
    <cfRule type="cellIs" dxfId="5" priority="43" operator="equal">
      <formula>"Pendiente de revisión"</formula>
    </cfRule>
  </conditionalFormatting>
  <conditionalFormatting sqref="D1:D7 D14:D58">
    <cfRule type="cellIs" dxfId="6" priority="44" operator="equal">
      <formula>"Ortografía+cast"</formula>
    </cfRule>
  </conditionalFormatting>
  <conditionalFormatting sqref="D1:D7 D14:D58">
    <cfRule type="cellIs" dxfId="14" priority="45" operator="equal">
      <formula>"JSON sin imagen"</formula>
    </cfRule>
  </conditionalFormatting>
  <conditionalFormatting sqref="D1:D7 D14:D58">
    <cfRule type="cellIs" dxfId="15" priority="46" operator="equal">
      <formula>"JSON con imagen"</formula>
    </cfRule>
  </conditionalFormatting>
  <conditionalFormatting sqref="D1:D7 D14:D58">
    <cfRule type="cellIs" dxfId="9" priority="47" operator="equal">
      <formula>"No hacer"</formula>
    </cfRule>
  </conditionalFormatting>
  <conditionalFormatting sqref="M2:M7 N3 M14:M58">
    <cfRule type="expression" dxfId="0" priority="48">
      <formula>L:L="Scaff"</formula>
    </cfRule>
  </conditionalFormatting>
  <conditionalFormatting sqref="N2:N7 N14:N58">
    <cfRule type="expression" dxfId="0" priority="49">
      <formula>L:L="Scaff"</formula>
    </cfRule>
  </conditionalFormatting>
  <conditionalFormatting sqref="Q2:Q7 Q14:Q58">
    <cfRule type="expression" dxfId="0" priority="50">
      <formula>L:L="TE + hint"</formula>
    </cfRule>
  </conditionalFormatting>
  <conditionalFormatting sqref="R2:R7 R14:R58">
    <cfRule type="expression" dxfId="0" priority="51">
      <formula>L:L="TE + hint"</formula>
    </cfRule>
  </conditionalFormatting>
  <conditionalFormatting sqref="S2:S7 S14:S58">
    <cfRule type="expression" dxfId="0" priority="52">
      <formula>L:L="TE + hint"</formula>
    </cfRule>
  </conditionalFormatting>
  <conditionalFormatting sqref="T2:T7 T14:T58">
    <cfRule type="expression" dxfId="0" priority="53">
      <formula>L:L="TE + hint"</formula>
    </cfRule>
  </conditionalFormatting>
  <conditionalFormatting sqref="U2:U7 U14:U58">
    <cfRule type="expression" dxfId="0" priority="54">
      <formula>L:L="TE + hint"</formula>
    </cfRule>
  </conditionalFormatting>
  <conditionalFormatting sqref="V2:V7 V14:V58">
    <cfRule type="expression" dxfId="0" priority="55">
      <formula>L:L="TE + hint"</formula>
    </cfRule>
  </conditionalFormatting>
  <conditionalFormatting sqref="AA2:AF7 AA14:AF58">
    <cfRule type="cellIs" dxfId="16" priority="56" operator="equal">
      <formula>"Total"</formula>
    </cfRule>
  </conditionalFormatting>
  <conditionalFormatting sqref="AA2:AF7 AA14:AF58">
    <cfRule type="cellIs" dxfId="17" priority="57" operator="equal">
      <formula>"Feedback"</formula>
    </cfRule>
  </conditionalFormatting>
  <dataValidations>
    <dataValidation type="list" allowBlank="1" sqref="E2:E58">
      <formula1>"Sí,No"</formula1>
    </dataValidation>
    <dataValidation type="list" allowBlank="1" sqref="AA2:AF7 AE8:AE13 AA14:AF58">
      <formula1>"Total,Feedback"</formula1>
    </dataValidation>
    <dataValidation type="list" allowBlank="1" sqref="L2:L7 M8:M13 L14:L58">
      <formula1>"TE + hint,Scaff"</formula1>
    </dataValidation>
    <dataValidation type="list" allowBlank="1" sqref="D8:D13">
      <formula1>"No hacer,Pendiente de revisión,Ortografía+cast,JSON sin imagen,JSON con imagen,JSON revisado,Formato SPEACHY"</formula1>
    </dataValidation>
    <dataValidation type="list" allowBlank="1" sqref="D2:D7 D14:D58">
      <formula1>"No hacer,Pendiente de revisión,Ortografía+cast,JSON sin imagen,JSON con imagen,JSON revisado"</formula1>
    </dataValidation>
    <dataValidation type="list" allowBlank="1" sqref="J11">
      <formula1>"Cloze math,Cloze with text,Drag and drop,Dropdown,Label image with drag and drop,Linking lines,Multiple choice,Order list,Single choice,True or false,Clock"</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3.0"/>
    <col customWidth="1" min="6" max="6" width="37.63"/>
    <col customWidth="1" min="7" max="7" width="12.63"/>
    <col customWidth="1" min="8" max="8" width="17.13"/>
    <col customWidth="1" min="9" max="9" width="32.75"/>
    <col customWidth="1" min="10" max="10" width="18.88"/>
  </cols>
  <sheetData>
    <row r="1">
      <c r="A1" s="1" t="s">
        <v>3871</v>
      </c>
      <c r="B1" s="2" t="s">
        <v>1</v>
      </c>
      <c r="C1" s="1" t="s">
        <v>3872</v>
      </c>
      <c r="D1" s="75" t="s">
        <v>3873</v>
      </c>
      <c r="E1" s="75" t="s">
        <v>3874</v>
      </c>
      <c r="F1" s="76" t="s">
        <v>3875</v>
      </c>
      <c r="G1" s="77" t="s">
        <v>3</v>
      </c>
      <c r="H1" s="78" t="s">
        <v>3876</v>
      </c>
      <c r="I1" s="78" t="s">
        <v>3877</v>
      </c>
      <c r="J1" s="79" t="s">
        <v>3878</v>
      </c>
      <c r="K1" s="80" t="str">
        <f>CONCATENATE("Pendiente de dibujar: ",COUNTIF(G:G,"=Pendiente de dibujar"))</f>
        <v>Pendiente de dibujar: 6</v>
      </c>
      <c r="L1" s="81" t="str">
        <f>CONCATENATE("Pendiente de revisar: ",COUNTIF(G:G,"=Pendiente de revisar"))</f>
        <v>Pendiente de revisar: 0</v>
      </c>
      <c r="M1" s="82" t="str">
        <f>CONCATENATE("Pendiente de corrección: ",COUNTIF(G:G,"=Pendiente de corrección"))</f>
        <v>Pendiente de corrección: 6</v>
      </c>
      <c r="N1" s="83" t="str">
        <f>CONCATENATE("OK: ",COUNTIF(G:G,"=OK"))</f>
        <v>OK: 336</v>
      </c>
      <c r="O1" s="23"/>
      <c r="P1" s="23"/>
      <c r="Q1" s="23"/>
      <c r="R1" s="23"/>
      <c r="S1" s="23"/>
      <c r="T1" s="23"/>
      <c r="U1" s="23"/>
      <c r="V1" s="23"/>
      <c r="W1" s="23"/>
      <c r="X1" s="23"/>
    </row>
    <row r="2">
      <c r="A2" s="10" t="s">
        <v>3879</v>
      </c>
      <c r="B2" s="10" t="s">
        <v>687</v>
      </c>
      <c r="C2" s="8"/>
      <c r="D2" s="8"/>
      <c r="E2" s="10"/>
      <c r="F2" s="84" t="s">
        <v>3880</v>
      </c>
      <c r="G2" s="85" t="s">
        <v>3881</v>
      </c>
      <c r="H2" s="10" t="s">
        <v>3882</v>
      </c>
      <c r="I2" s="48" t="s">
        <v>3883</v>
      </c>
      <c r="J2" s="86" t="s">
        <v>3884</v>
      </c>
      <c r="K2" s="23"/>
      <c r="L2" s="23"/>
      <c r="M2" s="23"/>
      <c r="N2" s="23"/>
      <c r="O2" s="23"/>
      <c r="P2" s="23"/>
      <c r="Q2" s="23"/>
      <c r="R2" s="23"/>
      <c r="S2" s="23"/>
      <c r="T2" s="23"/>
      <c r="U2" s="23"/>
      <c r="V2" s="23"/>
      <c r="W2" s="23"/>
      <c r="X2" s="23"/>
    </row>
    <row r="3">
      <c r="A3" s="10" t="s">
        <v>3879</v>
      </c>
      <c r="B3" s="10" t="s">
        <v>687</v>
      </c>
      <c r="C3" s="8"/>
      <c r="D3" s="8"/>
      <c r="E3" s="20"/>
      <c r="F3" s="87" t="s">
        <v>3885</v>
      </c>
      <c r="G3" s="85" t="s">
        <v>3881</v>
      </c>
      <c r="H3" s="10" t="s">
        <v>3886</v>
      </c>
      <c r="I3" s="23"/>
      <c r="J3" s="86" t="s">
        <v>3887</v>
      </c>
      <c r="K3" s="23"/>
      <c r="L3" s="23"/>
      <c r="M3" s="23"/>
      <c r="N3" s="23"/>
      <c r="O3" s="23"/>
      <c r="P3" s="23"/>
      <c r="Q3" s="23"/>
      <c r="R3" s="23"/>
      <c r="S3" s="23"/>
      <c r="T3" s="23"/>
      <c r="U3" s="23"/>
      <c r="V3" s="23"/>
      <c r="W3" s="23"/>
      <c r="X3" s="23"/>
    </row>
    <row r="4">
      <c r="A4" s="10" t="s">
        <v>3879</v>
      </c>
      <c r="B4" s="10" t="s">
        <v>687</v>
      </c>
      <c r="C4" s="8"/>
      <c r="D4" s="8"/>
      <c r="E4" s="10"/>
      <c r="F4" s="87" t="s">
        <v>3888</v>
      </c>
      <c r="G4" s="85" t="s">
        <v>3881</v>
      </c>
      <c r="H4" s="10" t="s">
        <v>3889</v>
      </c>
      <c r="I4" s="8"/>
      <c r="J4" s="86" t="s">
        <v>3890</v>
      </c>
      <c r="K4" s="23"/>
      <c r="L4" s="23"/>
      <c r="M4" s="23"/>
      <c r="N4" s="23"/>
      <c r="O4" s="23"/>
      <c r="P4" s="23"/>
      <c r="Q4" s="23"/>
      <c r="R4" s="23"/>
      <c r="S4" s="23"/>
      <c r="T4" s="23"/>
      <c r="U4" s="23"/>
      <c r="V4" s="23"/>
      <c r="W4" s="23"/>
      <c r="X4" s="23"/>
    </row>
    <row r="5">
      <c r="A5" s="10" t="s">
        <v>3891</v>
      </c>
      <c r="B5" s="10" t="s">
        <v>92</v>
      </c>
      <c r="C5" s="8"/>
      <c r="D5" s="8"/>
      <c r="E5" s="20"/>
      <c r="F5" s="87" t="s">
        <v>3892</v>
      </c>
      <c r="G5" s="85" t="s">
        <v>3881</v>
      </c>
      <c r="H5" s="10" t="s">
        <v>3893</v>
      </c>
      <c r="I5" s="23"/>
      <c r="J5" s="55" t="s">
        <v>3894</v>
      </c>
      <c r="K5" s="23"/>
      <c r="L5" s="23"/>
      <c r="M5" s="23"/>
      <c r="N5" s="23"/>
      <c r="O5" s="23"/>
      <c r="P5" s="23"/>
      <c r="Q5" s="23"/>
      <c r="R5" s="23"/>
      <c r="S5" s="23"/>
      <c r="T5" s="23"/>
      <c r="U5" s="23"/>
      <c r="V5" s="23"/>
      <c r="W5" s="23"/>
      <c r="X5" s="23"/>
    </row>
    <row r="6">
      <c r="A6" s="10" t="s">
        <v>3891</v>
      </c>
      <c r="B6" s="10" t="s">
        <v>92</v>
      </c>
      <c r="C6" s="8"/>
      <c r="D6" s="8"/>
      <c r="E6" s="20"/>
      <c r="F6" s="88" t="s">
        <v>3895</v>
      </c>
      <c r="G6" s="85" t="s">
        <v>3881</v>
      </c>
      <c r="H6" s="10" t="s">
        <v>3896</v>
      </c>
      <c r="I6" s="23"/>
      <c r="J6" s="55" t="s">
        <v>3897</v>
      </c>
      <c r="K6" s="23"/>
      <c r="L6" s="23"/>
      <c r="M6" s="23"/>
      <c r="N6" s="23"/>
      <c r="O6" s="23"/>
      <c r="P6" s="23"/>
      <c r="Q6" s="23"/>
      <c r="R6" s="23"/>
      <c r="S6" s="23"/>
      <c r="T6" s="23"/>
      <c r="U6" s="23"/>
      <c r="V6" s="23"/>
      <c r="W6" s="23"/>
      <c r="X6" s="23"/>
    </row>
    <row r="7">
      <c r="A7" s="10" t="s">
        <v>3891</v>
      </c>
      <c r="B7" s="10" t="s">
        <v>92</v>
      </c>
      <c r="C7" s="8"/>
      <c r="D7" s="8"/>
      <c r="E7" s="20"/>
      <c r="F7" s="88" t="s">
        <v>3898</v>
      </c>
      <c r="G7" s="85" t="s">
        <v>3881</v>
      </c>
      <c r="H7" s="10" t="s">
        <v>3899</v>
      </c>
      <c r="I7" s="23"/>
      <c r="J7" s="55" t="s">
        <v>3900</v>
      </c>
      <c r="K7" s="23"/>
      <c r="L7" s="23"/>
      <c r="M7" s="23"/>
      <c r="N7" s="23"/>
      <c r="O7" s="23"/>
      <c r="P7" s="23"/>
      <c r="Q7" s="23"/>
      <c r="R7" s="23"/>
      <c r="S7" s="23"/>
      <c r="T7" s="23"/>
      <c r="U7" s="23"/>
      <c r="V7" s="23"/>
      <c r="W7" s="23"/>
      <c r="X7" s="23"/>
    </row>
    <row r="8">
      <c r="A8" s="10" t="s">
        <v>3891</v>
      </c>
      <c r="B8" s="10" t="s">
        <v>92</v>
      </c>
      <c r="C8" s="8"/>
      <c r="D8" s="8"/>
      <c r="E8" s="20"/>
      <c r="F8" s="87" t="s">
        <v>3901</v>
      </c>
      <c r="G8" s="85" t="s">
        <v>3881</v>
      </c>
      <c r="H8" s="10" t="s">
        <v>3902</v>
      </c>
      <c r="I8" s="23"/>
      <c r="J8" s="55" t="s">
        <v>3903</v>
      </c>
      <c r="K8" s="23"/>
      <c r="L8" s="23"/>
      <c r="M8" s="23"/>
      <c r="N8" s="23"/>
      <c r="O8" s="23"/>
      <c r="P8" s="23"/>
      <c r="Q8" s="23"/>
      <c r="R8" s="23"/>
      <c r="S8" s="23"/>
      <c r="T8" s="23"/>
      <c r="U8" s="23"/>
      <c r="V8" s="23"/>
      <c r="W8" s="23"/>
      <c r="X8" s="23"/>
    </row>
    <row r="9">
      <c r="A9" s="10" t="s">
        <v>3891</v>
      </c>
      <c r="B9" s="10" t="s">
        <v>92</v>
      </c>
      <c r="C9" s="8"/>
      <c r="D9" s="8"/>
      <c r="E9" s="20"/>
      <c r="F9" s="87" t="s">
        <v>3904</v>
      </c>
      <c r="G9" s="85" t="s">
        <v>3881</v>
      </c>
      <c r="H9" s="10" t="s">
        <v>3905</v>
      </c>
      <c r="I9" s="23"/>
      <c r="J9" s="55" t="s">
        <v>3906</v>
      </c>
      <c r="K9" s="23"/>
      <c r="L9" s="23"/>
      <c r="M9" s="23"/>
      <c r="N9" s="23"/>
      <c r="O9" s="23"/>
      <c r="P9" s="23"/>
      <c r="Q9" s="23"/>
      <c r="R9" s="23"/>
      <c r="S9" s="23"/>
      <c r="T9" s="23"/>
      <c r="U9" s="23"/>
      <c r="V9" s="23"/>
      <c r="W9" s="23"/>
      <c r="X9" s="23"/>
    </row>
    <row r="10">
      <c r="A10" s="10" t="s">
        <v>3907</v>
      </c>
      <c r="B10" s="10" t="s">
        <v>92</v>
      </c>
      <c r="C10" s="8"/>
      <c r="D10" s="8"/>
      <c r="E10" s="20"/>
      <c r="F10" s="87" t="s">
        <v>3908</v>
      </c>
      <c r="G10" s="85" t="s">
        <v>3881</v>
      </c>
      <c r="H10" s="10" t="s">
        <v>3909</v>
      </c>
      <c r="I10" s="23"/>
      <c r="J10" s="89" t="s">
        <v>3910</v>
      </c>
      <c r="K10" s="23"/>
      <c r="L10" s="23"/>
      <c r="M10" s="23"/>
      <c r="N10" s="23"/>
      <c r="O10" s="23"/>
      <c r="P10" s="23"/>
      <c r="Q10" s="23"/>
      <c r="R10" s="23"/>
      <c r="S10" s="23"/>
      <c r="T10" s="23"/>
      <c r="U10" s="23"/>
      <c r="V10" s="23"/>
      <c r="W10" s="23"/>
      <c r="X10" s="23"/>
    </row>
    <row r="11">
      <c r="A11" s="10" t="s">
        <v>3907</v>
      </c>
      <c r="B11" s="10" t="s">
        <v>92</v>
      </c>
      <c r="C11" s="8"/>
      <c r="D11" s="8"/>
      <c r="E11" s="20"/>
      <c r="F11" s="87" t="s">
        <v>3911</v>
      </c>
      <c r="G11" s="85" t="s">
        <v>3881</v>
      </c>
      <c r="H11" s="10" t="s">
        <v>3912</v>
      </c>
      <c r="I11" s="23"/>
      <c r="J11" s="89" t="s">
        <v>3913</v>
      </c>
      <c r="K11" s="23"/>
      <c r="L11" s="23"/>
      <c r="M11" s="23"/>
      <c r="N11" s="23"/>
      <c r="O11" s="23"/>
      <c r="P11" s="23"/>
      <c r="Q11" s="23"/>
      <c r="R11" s="23"/>
      <c r="S11" s="23"/>
      <c r="T11" s="23"/>
      <c r="U11" s="23"/>
      <c r="V11" s="23"/>
      <c r="W11" s="23"/>
      <c r="X11" s="23"/>
    </row>
    <row r="12">
      <c r="A12" s="10" t="s">
        <v>3907</v>
      </c>
      <c r="B12" s="10" t="s">
        <v>92</v>
      </c>
      <c r="C12" s="8"/>
      <c r="D12" s="8"/>
      <c r="E12" s="20"/>
      <c r="F12" s="87" t="s">
        <v>3914</v>
      </c>
      <c r="G12" s="85" t="s">
        <v>3881</v>
      </c>
      <c r="H12" s="10" t="s">
        <v>3915</v>
      </c>
      <c r="I12" s="23"/>
      <c r="J12" s="89" t="s">
        <v>3916</v>
      </c>
      <c r="K12" s="23"/>
      <c r="L12" s="23"/>
      <c r="M12" s="23"/>
      <c r="N12" s="23"/>
      <c r="O12" s="23"/>
      <c r="P12" s="23"/>
      <c r="Q12" s="23"/>
      <c r="R12" s="23"/>
      <c r="S12" s="23"/>
      <c r="T12" s="23"/>
      <c r="U12" s="23"/>
      <c r="V12" s="23"/>
      <c r="W12" s="23"/>
      <c r="X12" s="23"/>
    </row>
    <row r="13">
      <c r="A13" s="10" t="s">
        <v>3907</v>
      </c>
      <c r="B13" s="10" t="s">
        <v>92</v>
      </c>
      <c r="C13" s="8"/>
      <c r="D13" s="8"/>
      <c r="E13" s="20"/>
      <c r="F13" s="87" t="s">
        <v>3917</v>
      </c>
      <c r="G13" s="85" t="s">
        <v>3881</v>
      </c>
      <c r="H13" s="10" t="s">
        <v>3918</v>
      </c>
      <c r="I13" s="23"/>
      <c r="J13" s="89" t="s">
        <v>3919</v>
      </c>
      <c r="K13" s="23"/>
      <c r="L13" s="23"/>
      <c r="M13" s="23"/>
      <c r="N13" s="23"/>
      <c r="O13" s="23"/>
      <c r="P13" s="23"/>
      <c r="Q13" s="23"/>
      <c r="R13" s="23"/>
      <c r="S13" s="23"/>
      <c r="T13" s="23"/>
      <c r="U13" s="23"/>
      <c r="V13" s="23"/>
      <c r="W13" s="23"/>
      <c r="X13" s="23"/>
    </row>
    <row r="14">
      <c r="A14" s="10" t="s">
        <v>3907</v>
      </c>
      <c r="B14" s="10" t="s">
        <v>92</v>
      </c>
      <c r="C14" s="8"/>
      <c r="D14" s="8"/>
      <c r="E14" s="20"/>
      <c r="F14" s="87" t="s">
        <v>3920</v>
      </c>
      <c r="G14" s="85" t="s">
        <v>3881</v>
      </c>
      <c r="H14" s="10" t="s">
        <v>3921</v>
      </c>
      <c r="I14" s="23"/>
      <c r="J14" s="89" t="s">
        <v>3922</v>
      </c>
      <c r="K14" s="23"/>
      <c r="L14" s="23"/>
      <c r="M14" s="23"/>
      <c r="N14" s="23"/>
      <c r="O14" s="23"/>
      <c r="P14" s="23"/>
      <c r="Q14" s="23"/>
      <c r="R14" s="23"/>
      <c r="S14" s="23"/>
      <c r="T14" s="23"/>
      <c r="U14" s="23"/>
      <c r="V14" s="23"/>
      <c r="W14" s="23"/>
      <c r="X14" s="23"/>
    </row>
    <row r="15">
      <c r="A15" s="10" t="s">
        <v>3923</v>
      </c>
      <c r="B15" s="10" t="s">
        <v>3924</v>
      </c>
      <c r="C15" s="8"/>
      <c r="D15" s="8"/>
      <c r="E15" s="20"/>
      <c r="F15" s="87" t="s">
        <v>3925</v>
      </c>
      <c r="G15" s="85" t="s">
        <v>3881</v>
      </c>
      <c r="H15" s="10" t="s">
        <v>3926</v>
      </c>
      <c r="I15" s="23"/>
      <c r="J15" s="55" t="s">
        <v>3927</v>
      </c>
      <c r="K15" s="23"/>
      <c r="L15" s="23"/>
      <c r="M15" s="23"/>
      <c r="N15" s="23"/>
      <c r="O15" s="23"/>
      <c r="P15" s="23"/>
      <c r="Q15" s="23"/>
      <c r="R15" s="23"/>
      <c r="S15" s="23"/>
      <c r="T15" s="23"/>
      <c r="U15" s="23"/>
      <c r="V15" s="23"/>
      <c r="W15" s="23"/>
      <c r="X15" s="23"/>
    </row>
    <row r="16">
      <c r="A16" s="10" t="s">
        <v>3928</v>
      </c>
      <c r="B16" s="10" t="s">
        <v>3924</v>
      </c>
      <c r="C16" s="8"/>
      <c r="D16" s="8"/>
      <c r="E16" s="20"/>
      <c r="F16" s="87" t="s">
        <v>3929</v>
      </c>
      <c r="G16" s="85" t="s">
        <v>3881</v>
      </c>
      <c r="H16" s="10" t="s">
        <v>3930</v>
      </c>
      <c r="I16" s="8"/>
      <c r="J16" s="55" t="s">
        <v>3931</v>
      </c>
      <c r="K16" s="23"/>
      <c r="L16" s="23"/>
      <c r="M16" s="23"/>
      <c r="N16" s="23"/>
      <c r="O16" s="23"/>
      <c r="P16" s="23"/>
      <c r="Q16" s="23"/>
      <c r="R16" s="23"/>
      <c r="S16" s="23"/>
      <c r="T16" s="23"/>
      <c r="U16" s="23"/>
      <c r="V16" s="23"/>
      <c r="W16" s="23"/>
      <c r="X16" s="23"/>
    </row>
    <row r="17">
      <c r="A17" s="10" t="s">
        <v>3932</v>
      </c>
      <c r="B17" s="6" t="s">
        <v>92</v>
      </c>
      <c r="C17" s="8"/>
      <c r="D17" s="8"/>
      <c r="E17" s="20"/>
      <c r="F17" s="90" t="s">
        <v>3933</v>
      </c>
      <c r="G17" s="85" t="s">
        <v>3881</v>
      </c>
      <c r="H17" s="10" t="s">
        <v>3934</v>
      </c>
      <c r="I17" s="8" t="s">
        <v>3935</v>
      </c>
      <c r="J17" s="91" t="s">
        <v>3936</v>
      </c>
      <c r="K17" s="23"/>
      <c r="L17" s="23"/>
      <c r="M17" s="23"/>
      <c r="N17" s="23"/>
      <c r="O17" s="23"/>
      <c r="P17" s="23"/>
      <c r="Q17" s="23"/>
      <c r="R17" s="23"/>
      <c r="S17" s="23"/>
      <c r="T17" s="23"/>
      <c r="U17" s="23"/>
      <c r="V17" s="23"/>
      <c r="W17" s="23"/>
      <c r="X17" s="23"/>
    </row>
    <row r="18">
      <c r="A18" s="10" t="s">
        <v>3937</v>
      </c>
      <c r="B18" s="6" t="s">
        <v>92</v>
      </c>
      <c r="C18" s="8"/>
      <c r="D18" s="8"/>
      <c r="E18" s="10"/>
      <c r="F18" s="92" t="s">
        <v>3938</v>
      </c>
      <c r="G18" s="85" t="s">
        <v>3881</v>
      </c>
      <c r="H18" s="10" t="s">
        <v>3939</v>
      </c>
      <c r="I18" s="8" t="s">
        <v>3940</v>
      </c>
      <c r="J18" s="91" t="s">
        <v>3941</v>
      </c>
      <c r="K18" s="23"/>
      <c r="L18" s="23"/>
      <c r="M18" s="23"/>
      <c r="N18" s="23"/>
      <c r="O18" s="23"/>
      <c r="P18" s="23"/>
      <c r="Q18" s="23"/>
      <c r="R18" s="23"/>
      <c r="S18" s="23"/>
      <c r="T18" s="23"/>
      <c r="U18" s="23"/>
      <c r="V18" s="23"/>
      <c r="W18" s="23"/>
      <c r="X18" s="23"/>
    </row>
    <row r="19">
      <c r="A19" s="10" t="s">
        <v>3942</v>
      </c>
      <c r="B19" s="6" t="s">
        <v>92</v>
      </c>
      <c r="C19" s="8"/>
      <c r="D19" s="8"/>
      <c r="E19" s="20"/>
      <c r="F19" s="93" t="s">
        <v>3943</v>
      </c>
      <c r="G19" s="85" t="s">
        <v>3881</v>
      </c>
      <c r="H19" s="10" t="s">
        <v>3944</v>
      </c>
      <c r="I19" s="23"/>
      <c r="J19" s="91" t="s">
        <v>3945</v>
      </c>
      <c r="K19" s="23"/>
      <c r="L19" s="23"/>
      <c r="M19" s="23"/>
      <c r="N19" s="23"/>
      <c r="O19" s="23"/>
      <c r="P19" s="23"/>
      <c r="Q19" s="23"/>
      <c r="R19" s="23"/>
      <c r="S19" s="23"/>
      <c r="T19" s="23"/>
      <c r="U19" s="23"/>
      <c r="V19" s="23"/>
      <c r="W19" s="23"/>
      <c r="X19" s="23"/>
    </row>
    <row r="20">
      <c r="A20" s="10" t="s">
        <v>3946</v>
      </c>
      <c r="B20" s="10" t="s">
        <v>754</v>
      </c>
      <c r="C20" s="8"/>
      <c r="D20" s="8"/>
      <c r="E20" s="20"/>
      <c r="F20" s="94" t="s">
        <v>3947</v>
      </c>
      <c r="G20" s="85" t="s">
        <v>3881</v>
      </c>
      <c r="H20" s="10" t="s">
        <v>3948</v>
      </c>
      <c r="I20" s="8"/>
      <c r="J20" s="86" t="s">
        <v>3949</v>
      </c>
      <c r="K20" s="23"/>
      <c r="L20" s="23"/>
      <c r="M20" s="23"/>
      <c r="N20" s="23"/>
      <c r="O20" s="23"/>
      <c r="P20" s="23"/>
      <c r="Q20" s="23"/>
      <c r="R20" s="23"/>
      <c r="S20" s="23"/>
      <c r="T20" s="23"/>
      <c r="U20" s="23"/>
      <c r="V20" s="23"/>
      <c r="W20" s="23"/>
      <c r="X20" s="23"/>
    </row>
    <row r="21">
      <c r="A21" s="10" t="s">
        <v>3946</v>
      </c>
      <c r="B21" s="10" t="s">
        <v>754</v>
      </c>
      <c r="C21" s="8"/>
      <c r="D21" s="8"/>
      <c r="E21" s="20"/>
      <c r="F21" s="94" t="s">
        <v>3950</v>
      </c>
      <c r="G21" s="85" t="s">
        <v>3881</v>
      </c>
      <c r="H21" s="95" t="s">
        <v>3951</v>
      </c>
      <c r="I21" s="8"/>
      <c r="J21" s="86" t="s">
        <v>3952</v>
      </c>
      <c r="K21" s="23"/>
      <c r="L21" s="23"/>
      <c r="M21" s="23"/>
      <c r="N21" s="23"/>
      <c r="O21" s="23"/>
      <c r="P21" s="23"/>
      <c r="Q21" s="23"/>
      <c r="R21" s="23"/>
      <c r="S21" s="23"/>
      <c r="T21" s="23"/>
      <c r="U21" s="23"/>
      <c r="V21" s="23"/>
      <c r="W21" s="23"/>
      <c r="X21" s="23"/>
    </row>
    <row r="22">
      <c r="A22" s="10" t="s">
        <v>3953</v>
      </c>
      <c r="B22" s="10" t="s">
        <v>754</v>
      </c>
      <c r="C22" s="8"/>
      <c r="D22" s="8"/>
      <c r="E22" s="20"/>
      <c r="F22" s="94" t="s">
        <v>3954</v>
      </c>
      <c r="G22" s="85" t="s">
        <v>3881</v>
      </c>
      <c r="H22" s="10" t="s">
        <v>3955</v>
      </c>
      <c r="I22" s="8"/>
      <c r="J22" s="86" t="s">
        <v>3956</v>
      </c>
      <c r="K22" s="23"/>
      <c r="L22" s="23"/>
      <c r="M22" s="23"/>
      <c r="N22" s="23"/>
      <c r="O22" s="23"/>
      <c r="P22" s="23"/>
      <c r="Q22" s="23"/>
      <c r="R22" s="23"/>
      <c r="S22" s="23"/>
      <c r="T22" s="23"/>
      <c r="U22" s="23"/>
      <c r="V22" s="23"/>
      <c r="W22" s="23"/>
      <c r="X22" s="23"/>
    </row>
    <row r="23">
      <c r="A23" s="10" t="s">
        <v>3953</v>
      </c>
      <c r="B23" s="10" t="s">
        <v>754</v>
      </c>
      <c r="C23" s="8"/>
      <c r="D23" s="8"/>
      <c r="E23" s="20"/>
      <c r="F23" s="96" t="s">
        <v>3957</v>
      </c>
      <c r="G23" s="85" t="s">
        <v>3881</v>
      </c>
      <c r="H23" s="95" t="s">
        <v>3958</v>
      </c>
      <c r="I23" s="8"/>
      <c r="J23" s="86" t="s">
        <v>3959</v>
      </c>
      <c r="K23" s="23"/>
      <c r="L23" s="23"/>
      <c r="M23" s="23"/>
      <c r="N23" s="23"/>
      <c r="O23" s="23"/>
      <c r="P23" s="23"/>
      <c r="Q23" s="23"/>
      <c r="R23" s="23"/>
      <c r="S23" s="23"/>
      <c r="T23" s="23"/>
      <c r="U23" s="23"/>
      <c r="V23" s="23"/>
      <c r="W23" s="23"/>
      <c r="X23" s="23"/>
    </row>
    <row r="24">
      <c r="A24" s="10" t="s">
        <v>3960</v>
      </c>
      <c r="B24" s="10" t="s">
        <v>754</v>
      </c>
      <c r="C24" s="8"/>
      <c r="D24" s="8"/>
      <c r="E24" s="20"/>
      <c r="F24" s="94" t="s">
        <v>3961</v>
      </c>
      <c r="G24" s="85" t="s">
        <v>3881</v>
      </c>
      <c r="H24" s="10" t="s">
        <v>3962</v>
      </c>
      <c r="I24" s="23"/>
      <c r="J24" s="86" t="s">
        <v>3963</v>
      </c>
      <c r="K24" s="23"/>
      <c r="L24" s="23"/>
      <c r="M24" s="23"/>
      <c r="N24" s="23"/>
      <c r="O24" s="23"/>
      <c r="P24" s="23"/>
      <c r="Q24" s="23"/>
      <c r="R24" s="23"/>
      <c r="S24" s="23"/>
      <c r="T24" s="23"/>
      <c r="U24" s="23"/>
      <c r="V24" s="23"/>
      <c r="W24" s="23"/>
      <c r="X24" s="23"/>
    </row>
    <row r="25">
      <c r="A25" s="10" t="s">
        <v>3960</v>
      </c>
      <c r="B25" s="10" t="s">
        <v>754</v>
      </c>
      <c r="C25" s="8"/>
      <c r="D25" s="8"/>
      <c r="E25" s="20"/>
      <c r="F25" s="94" t="s">
        <v>3964</v>
      </c>
      <c r="G25" s="85" t="s">
        <v>3881</v>
      </c>
      <c r="H25" s="10" t="s">
        <v>3965</v>
      </c>
      <c r="I25" s="23"/>
      <c r="J25" s="86" t="s">
        <v>3966</v>
      </c>
      <c r="K25" s="23"/>
      <c r="L25" s="23"/>
      <c r="M25" s="23"/>
      <c r="N25" s="23"/>
      <c r="O25" s="23"/>
      <c r="P25" s="23"/>
      <c r="Q25" s="23"/>
      <c r="R25" s="23"/>
      <c r="S25" s="23"/>
      <c r="T25" s="23"/>
      <c r="U25" s="23"/>
      <c r="V25" s="23"/>
      <c r="W25" s="23"/>
      <c r="X25" s="23"/>
    </row>
    <row r="26">
      <c r="A26" s="10" t="s">
        <v>3967</v>
      </c>
      <c r="B26" s="10" t="s">
        <v>754</v>
      </c>
      <c r="C26" s="8"/>
      <c r="D26" s="8"/>
      <c r="E26" s="20"/>
      <c r="F26" s="92" t="s">
        <v>3968</v>
      </c>
      <c r="G26" s="85" t="s">
        <v>3881</v>
      </c>
      <c r="H26" s="10" t="s">
        <v>3969</v>
      </c>
      <c r="I26" s="23"/>
      <c r="J26" s="91" t="s">
        <v>3970</v>
      </c>
      <c r="K26" s="23"/>
      <c r="L26" s="23"/>
      <c r="M26" s="23"/>
      <c r="N26" s="23"/>
      <c r="O26" s="23"/>
      <c r="P26" s="23"/>
      <c r="Q26" s="23"/>
      <c r="R26" s="23"/>
      <c r="S26" s="23"/>
      <c r="T26" s="23"/>
      <c r="U26" s="23"/>
      <c r="V26" s="23"/>
      <c r="W26" s="23"/>
      <c r="X26" s="23"/>
    </row>
    <row r="27">
      <c r="A27" s="10" t="s">
        <v>3967</v>
      </c>
      <c r="B27" s="10" t="s">
        <v>754</v>
      </c>
      <c r="C27" s="8"/>
      <c r="D27" s="8"/>
      <c r="E27" s="20"/>
      <c r="F27" s="92" t="s">
        <v>3971</v>
      </c>
      <c r="G27" s="85" t="s">
        <v>3881</v>
      </c>
      <c r="H27" s="95" t="s">
        <v>3972</v>
      </c>
      <c r="I27" s="23"/>
      <c r="J27" s="91" t="s">
        <v>3973</v>
      </c>
      <c r="K27" s="23"/>
      <c r="L27" s="23"/>
      <c r="M27" s="23"/>
      <c r="N27" s="23"/>
      <c r="O27" s="23"/>
      <c r="P27" s="23"/>
      <c r="Q27" s="23"/>
      <c r="R27" s="23"/>
      <c r="S27" s="23"/>
      <c r="T27" s="23"/>
      <c r="U27" s="23"/>
      <c r="V27" s="23"/>
      <c r="W27" s="23"/>
      <c r="X27" s="23"/>
    </row>
    <row r="28">
      <c r="A28" s="10" t="s">
        <v>3974</v>
      </c>
      <c r="B28" s="10" t="s">
        <v>754</v>
      </c>
      <c r="C28" s="8"/>
      <c r="D28" s="8"/>
      <c r="E28" s="20"/>
      <c r="F28" s="92" t="s">
        <v>3975</v>
      </c>
      <c r="G28" s="85" t="s">
        <v>3881</v>
      </c>
      <c r="H28" s="10" t="s">
        <v>3976</v>
      </c>
      <c r="I28" s="48"/>
      <c r="J28" s="86" t="s">
        <v>3977</v>
      </c>
      <c r="K28" s="23"/>
      <c r="L28" s="23"/>
      <c r="M28" s="23"/>
      <c r="N28" s="23"/>
      <c r="O28" s="23"/>
      <c r="P28" s="23"/>
      <c r="Q28" s="23"/>
      <c r="R28" s="23"/>
      <c r="S28" s="23"/>
      <c r="T28" s="23"/>
      <c r="U28" s="23"/>
      <c r="V28" s="23"/>
      <c r="W28" s="23"/>
      <c r="X28" s="23"/>
    </row>
    <row r="29">
      <c r="A29" s="10" t="s">
        <v>3974</v>
      </c>
      <c r="B29" s="10" t="s">
        <v>754</v>
      </c>
      <c r="C29" s="8"/>
      <c r="D29" s="8"/>
      <c r="E29" s="20"/>
      <c r="F29" s="92" t="s">
        <v>3978</v>
      </c>
      <c r="G29" s="85" t="s">
        <v>3881</v>
      </c>
      <c r="H29" s="95" t="s">
        <v>3979</v>
      </c>
      <c r="I29" s="48"/>
      <c r="J29" s="86" t="s">
        <v>3980</v>
      </c>
      <c r="K29" s="23"/>
      <c r="L29" s="23"/>
      <c r="M29" s="23"/>
      <c r="N29" s="23"/>
      <c r="O29" s="23"/>
      <c r="P29" s="23"/>
      <c r="Q29" s="23"/>
      <c r="R29" s="23"/>
      <c r="S29" s="23"/>
      <c r="T29" s="23"/>
      <c r="U29" s="23"/>
      <c r="V29" s="23"/>
      <c r="W29" s="23"/>
      <c r="X29" s="23"/>
    </row>
    <row r="30">
      <c r="A30" s="10" t="s">
        <v>3981</v>
      </c>
      <c r="B30" s="10" t="s">
        <v>754</v>
      </c>
      <c r="C30" s="8"/>
      <c r="D30" s="8"/>
      <c r="E30" s="20"/>
      <c r="F30" s="92" t="s">
        <v>3982</v>
      </c>
      <c r="G30" s="85" t="s">
        <v>3881</v>
      </c>
      <c r="H30" s="10" t="s">
        <v>3983</v>
      </c>
      <c r="I30" s="23"/>
      <c r="J30" s="91" t="s">
        <v>3984</v>
      </c>
      <c r="K30" s="23"/>
      <c r="L30" s="23"/>
      <c r="M30" s="23"/>
      <c r="N30" s="23"/>
      <c r="O30" s="23"/>
      <c r="P30" s="23"/>
      <c r="Q30" s="23"/>
      <c r="R30" s="23"/>
      <c r="S30" s="23"/>
      <c r="T30" s="23"/>
      <c r="U30" s="23"/>
      <c r="V30" s="23"/>
      <c r="W30" s="23"/>
      <c r="X30" s="23"/>
    </row>
    <row r="31">
      <c r="A31" s="10" t="s">
        <v>3981</v>
      </c>
      <c r="B31" s="10" t="s">
        <v>754</v>
      </c>
      <c r="C31" s="8"/>
      <c r="D31" s="8"/>
      <c r="E31" s="20"/>
      <c r="F31" s="92" t="s">
        <v>3985</v>
      </c>
      <c r="G31" s="85" t="s">
        <v>3881</v>
      </c>
      <c r="H31" s="8" t="s">
        <v>3986</v>
      </c>
      <c r="I31" s="23"/>
      <c r="J31" s="91" t="s">
        <v>3987</v>
      </c>
      <c r="K31" s="23"/>
      <c r="L31" s="23"/>
      <c r="M31" s="23"/>
      <c r="N31" s="23"/>
      <c r="O31" s="23"/>
      <c r="P31" s="23"/>
      <c r="Q31" s="23"/>
      <c r="R31" s="23"/>
      <c r="S31" s="23"/>
      <c r="T31" s="23"/>
      <c r="U31" s="23"/>
      <c r="V31" s="23"/>
      <c r="W31" s="23"/>
      <c r="X31" s="23"/>
    </row>
    <row r="32">
      <c r="A32" s="10" t="s">
        <v>3988</v>
      </c>
      <c r="B32" s="10" t="s">
        <v>3329</v>
      </c>
      <c r="C32" s="8"/>
      <c r="D32" s="8"/>
      <c r="E32" s="20"/>
      <c r="F32" s="92" t="s">
        <v>3989</v>
      </c>
      <c r="G32" s="85" t="s">
        <v>3881</v>
      </c>
      <c r="H32" s="10" t="s">
        <v>3990</v>
      </c>
      <c r="I32" s="23"/>
      <c r="J32" s="91" t="s">
        <v>3991</v>
      </c>
      <c r="K32" s="23"/>
      <c r="L32" s="23"/>
      <c r="M32" s="23"/>
      <c r="N32" s="23"/>
      <c r="O32" s="23"/>
      <c r="P32" s="23"/>
      <c r="Q32" s="23"/>
      <c r="R32" s="23"/>
      <c r="S32" s="23"/>
      <c r="T32" s="23"/>
      <c r="U32" s="23"/>
      <c r="V32" s="23"/>
      <c r="W32" s="23"/>
      <c r="X32" s="23"/>
    </row>
    <row r="33">
      <c r="A33" s="10" t="s">
        <v>3988</v>
      </c>
      <c r="B33" s="10" t="s">
        <v>3329</v>
      </c>
      <c r="C33" s="8"/>
      <c r="D33" s="8"/>
      <c r="E33" s="20"/>
      <c r="F33" s="92" t="s">
        <v>3992</v>
      </c>
      <c r="G33" s="85" t="s">
        <v>3881</v>
      </c>
      <c r="H33" s="10" t="s">
        <v>3993</v>
      </c>
      <c r="I33" s="23"/>
      <c r="J33" s="91" t="s">
        <v>3994</v>
      </c>
      <c r="K33" s="23"/>
      <c r="L33" s="23"/>
      <c r="M33" s="23"/>
      <c r="N33" s="23"/>
      <c r="O33" s="23"/>
      <c r="P33" s="23"/>
      <c r="Q33" s="23"/>
      <c r="R33" s="23"/>
      <c r="S33" s="23"/>
      <c r="T33" s="23"/>
      <c r="U33" s="23"/>
      <c r="V33" s="23"/>
      <c r="W33" s="23"/>
      <c r="X33" s="23"/>
    </row>
    <row r="34">
      <c r="A34" s="10" t="s">
        <v>3988</v>
      </c>
      <c r="B34" s="10" t="s">
        <v>3329</v>
      </c>
      <c r="C34" s="8"/>
      <c r="D34" s="8"/>
      <c r="E34" s="20"/>
      <c r="F34" s="92" t="s">
        <v>3995</v>
      </c>
      <c r="G34" s="85" t="s">
        <v>3881</v>
      </c>
      <c r="H34" s="10" t="s">
        <v>3996</v>
      </c>
      <c r="I34" s="23"/>
      <c r="J34" s="91" t="s">
        <v>3997</v>
      </c>
      <c r="K34" s="23"/>
      <c r="L34" s="23"/>
      <c r="M34" s="23"/>
      <c r="N34" s="23"/>
      <c r="O34" s="23"/>
      <c r="P34" s="23"/>
      <c r="Q34" s="23"/>
      <c r="R34" s="23"/>
      <c r="S34" s="23"/>
      <c r="T34" s="23"/>
      <c r="U34" s="23"/>
      <c r="V34" s="23"/>
      <c r="W34" s="23"/>
      <c r="X34" s="23"/>
    </row>
    <row r="35">
      <c r="A35" s="10" t="s">
        <v>3988</v>
      </c>
      <c r="B35" s="10" t="s">
        <v>3329</v>
      </c>
      <c r="C35" s="8"/>
      <c r="D35" s="8"/>
      <c r="E35" s="20"/>
      <c r="F35" s="92" t="s">
        <v>3998</v>
      </c>
      <c r="G35" s="85" t="s">
        <v>3881</v>
      </c>
      <c r="H35" s="10" t="s">
        <v>3999</v>
      </c>
      <c r="I35" s="23"/>
      <c r="J35" s="91" t="s">
        <v>4000</v>
      </c>
      <c r="K35" s="23"/>
      <c r="L35" s="23"/>
      <c r="M35" s="23"/>
      <c r="N35" s="23"/>
      <c r="O35" s="23"/>
      <c r="P35" s="23"/>
      <c r="Q35" s="23"/>
      <c r="R35" s="23"/>
      <c r="S35" s="23"/>
      <c r="T35" s="23"/>
      <c r="U35" s="23"/>
      <c r="V35" s="23"/>
      <c r="W35" s="23"/>
      <c r="X35" s="23"/>
    </row>
    <row r="36">
      <c r="A36" s="10" t="s">
        <v>3988</v>
      </c>
      <c r="B36" s="10" t="s">
        <v>3329</v>
      </c>
      <c r="C36" s="8"/>
      <c r="D36" s="8"/>
      <c r="E36" s="20"/>
      <c r="F36" s="92" t="s">
        <v>4001</v>
      </c>
      <c r="G36" s="85" t="s">
        <v>3881</v>
      </c>
      <c r="H36" s="10" t="s">
        <v>4002</v>
      </c>
      <c r="I36" s="23"/>
      <c r="J36" s="91" t="s">
        <v>4003</v>
      </c>
      <c r="K36" s="23"/>
      <c r="L36" s="23"/>
      <c r="M36" s="23"/>
      <c r="N36" s="23"/>
      <c r="O36" s="23"/>
      <c r="P36" s="23"/>
      <c r="Q36" s="23"/>
      <c r="R36" s="23"/>
      <c r="S36" s="23"/>
      <c r="T36" s="23"/>
      <c r="U36" s="23"/>
      <c r="V36" s="23"/>
      <c r="W36" s="23"/>
      <c r="X36" s="23"/>
    </row>
    <row r="37">
      <c r="A37" s="10" t="s">
        <v>3988</v>
      </c>
      <c r="B37" s="10" t="s">
        <v>3329</v>
      </c>
      <c r="C37" s="8"/>
      <c r="D37" s="8"/>
      <c r="E37" s="20"/>
      <c r="F37" s="96" t="s">
        <v>4004</v>
      </c>
      <c r="G37" s="85" t="s">
        <v>3881</v>
      </c>
      <c r="H37" s="10" t="s">
        <v>4005</v>
      </c>
      <c r="I37" s="23"/>
      <c r="J37" s="91" t="s">
        <v>4006</v>
      </c>
      <c r="K37" s="23"/>
      <c r="L37" s="23"/>
      <c r="M37" s="23"/>
      <c r="N37" s="23"/>
      <c r="O37" s="23"/>
      <c r="P37" s="23"/>
      <c r="Q37" s="23"/>
      <c r="R37" s="23"/>
      <c r="S37" s="23"/>
      <c r="T37" s="23"/>
      <c r="U37" s="23"/>
      <c r="V37" s="23"/>
      <c r="W37" s="23"/>
      <c r="X37" s="23"/>
    </row>
    <row r="38">
      <c r="A38" s="10" t="s">
        <v>4007</v>
      </c>
      <c r="B38" s="10" t="s">
        <v>779</v>
      </c>
      <c r="C38" s="8"/>
      <c r="D38" s="8"/>
      <c r="E38" s="20"/>
      <c r="F38" s="92" t="s">
        <v>4007</v>
      </c>
      <c r="G38" s="85" t="s">
        <v>3881</v>
      </c>
      <c r="H38" s="10" t="s">
        <v>4008</v>
      </c>
      <c r="I38" s="23"/>
      <c r="J38" s="86" t="s">
        <v>4009</v>
      </c>
      <c r="K38" s="23"/>
      <c r="L38" s="23"/>
      <c r="M38" s="23"/>
      <c r="N38" s="23"/>
      <c r="O38" s="23"/>
      <c r="P38" s="23"/>
      <c r="Q38" s="23"/>
      <c r="R38" s="23"/>
      <c r="S38" s="23"/>
      <c r="T38" s="23"/>
      <c r="U38" s="23"/>
      <c r="V38" s="23"/>
      <c r="W38" s="23"/>
      <c r="X38" s="23"/>
    </row>
    <row r="39">
      <c r="A39" s="10" t="s">
        <v>4010</v>
      </c>
      <c r="B39" s="10" t="s">
        <v>779</v>
      </c>
      <c r="C39" s="8"/>
      <c r="D39" s="8"/>
      <c r="E39" s="20"/>
      <c r="F39" s="88" t="s">
        <v>4010</v>
      </c>
      <c r="G39" s="85" t="s">
        <v>3881</v>
      </c>
      <c r="H39" s="10" t="s">
        <v>4011</v>
      </c>
      <c r="I39" s="23"/>
      <c r="J39" s="55" t="s">
        <v>4012</v>
      </c>
      <c r="K39" s="23"/>
      <c r="L39" s="23"/>
      <c r="M39" s="23"/>
      <c r="N39" s="23"/>
      <c r="O39" s="23"/>
      <c r="P39" s="23"/>
      <c r="Q39" s="23"/>
      <c r="R39" s="23"/>
      <c r="S39" s="23"/>
      <c r="T39" s="23"/>
      <c r="U39" s="23"/>
      <c r="V39" s="23"/>
      <c r="W39" s="23"/>
      <c r="X39" s="23"/>
    </row>
    <row r="40">
      <c r="A40" s="10" t="s">
        <v>4013</v>
      </c>
      <c r="B40" s="10" t="s">
        <v>779</v>
      </c>
      <c r="C40" s="8"/>
      <c r="D40" s="8"/>
      <c r="E40" s="20"/>
      <c r="F40" s="8" t="s">
        <v>4013</v>
      </c>
      <c r="G40" s="85" t="s">
        <v>3881</v>
      </c>
      <c r="H40" s="10" t="s">
        <v>4014</v>
      </c>
      <c r="I40" s="23"/>
      <c r="J40" s="55" t="s">
        <v>4015</v>
      </c>
      <c r="K40" s="23"/>
      <c r="L40" s="23"/>
      <c r="M40" s="23"/>
      <c r="N40" s="23"/>
      <c r="O40" s="23"/>
      <c r="P40" s="23"/>
      <c r="Q40" s="23"/>
      <c r="R40" s="23"/>
      <c r="S40" s="23"/>
      <c r="T40" s="23"/>
      <c r="U40" s="23"/>
      <c r="V40" s="23"/>
      <c r="W40" s="23"/>
      <c r="X40" s="23"/>
    </row>
    <row r="41">
      <c r="A41" s="10" t="s">
        <v>4016</v>
      </c>
      <c r="B41" s="10" t="s">
        <v>779</v>
      </c>
      <c r="C41" s="8"/>
      <c r="D41" s="8"/>
      <c r="E41" s="20"/>
      <c r="F41" s="8" t="s">
        <v>4016</v>
      </c>
      <c r="G41" s="85" t="s">
        <v>3881</v>
      </c>
      <c r="H41" s="10" t="s">
        <v>4017</v>
      </c>
      <c r="I41" s="23"/>
      <c r="J41" s="55" t="s">
        <v>4018</v>
      </c>
      <c r="K41" s="23"/>
      <c r="L41" s="23"/>
      <c r="M41" s="23"/>
      <c r="N41" s="23"/>
      <c r="O41" s="23"/>
      <c r="P41" s="23"/>
      <c r="Q41" s="23"/>
      <c r="R41" s="23"/>
      <c r="S41" s="23"/>
      <c r="T41" s="23"/>
      <c r="U41" s="23"/>
      <c r="V41" s="23"/>
      <c r="W41" s="23"/>
      <c r="X41" s="23"/>
    </row>
    <row r="42">
      <c r="A42" s="97" t="s">
        <v>4019</v>
      </c>
      <c r="B42" s="10" t="s">
        <v>2199</v>
      </c>
      <c r="C42" s="9"/>
      <c r="D42" s="9"/>
      <c r="E42" s="10" t="s">
        <v>4020</v>
      </c>
      <c r="F42" s="48" t="s">
        <v>4021</v>
      </c>
      <c r="G42" s="85" t="s">
        <v>3881</v>
      </c>
      <c r="H42" s="10" t="s">
        <v>4022</v>
      </c>
      <c r="I42" s="8" t="s">
        <v>4023</v>
      </c>
      <c r="J42" s="98" t="s">
        <v>4024</v>
      </c>
      <c r="K42" s="23"/>
      <c r="L42" s="23"/>
      <c r="M42" s="23"/>
      <c r="N42" s="23"/>
      <c r="P42" s="23"/>
      <c r="Q42" s="23"/>
      <c r="R42" s="23"/>
      <c r="S42" s="23"/>
      <c r="T42" s="23"/>
      <c r="U42" s="23"/>
      <c r="V42" s="23"/>
      <c r="W42" s="23"/>
      <c r="X42" s="23"/>
    </row>
    <row r="43">
      <c r="A43" s="97" t="s">
        <v>4019</v>
      </c>
      <c r="B43" s="10" t="s">
        <v>2199</v>
      </c>
      <c r="C43" s="9"/>
      <c r="D43" s="9"/>
      <c r="E43" s="99" t="s">
        <v>4025</v>
      </c>
      <c r="F43" s="48" t="s">
        <v>4026</v>
      </c>
      <c r="G43" s="85" t="s">
        <v>3881</v>
      </c>
      <c r="H43" s="10" t="s">
        <v>4027</v>
      </c>
      <c r="I43" s="23"/>
      <c r="J43" s="98" t="s">
        <v>4028</v>
      </c>
      <c r="K43" s="23"/>
      <c r="L43" s="23"/>
      <c r="M43" s="23"/>
      <c r="N43" s="23"/>
      <c r="O43" s="8"/>
      <c r="P43" s="23"/>
      <c r="Q43" s="23"/>
      <c r="R43" s="23"/>
      <c r="S43" s="23"/>
      <c r="T43" s="23"/>
      <c r="U43" s="23"/>
      <c r="V43" s="23"/>
      <c r="W43" s="23"/>
      <c r="X43" s="23"/>
    </row>
    <row r="44">
      <c r="A44" s="97" t="s">
        <v>4019</v>
      </c>
      <c r="B44" s="10" t="s">
        <v>2199</v>
      </c>
      <c r="C44" s="9"/>
      <c r="D44" s="9"/>
      <c r="E44" s="10" t="s">
        <v>4029</v>
      </c>
      <c r="F44" s="48" t="s">
        <v>4030</v>
      </c>
      <c r="G44" s="85" t="s">
        <v>3881</v>
      </c>
      <c r="H44" s="10" t="s">
        <v>4031</v>
      </c>
      <c r="I44" s="23"/>
      <c r="J44" s="98" t="s">
        <v>4032</v>
      </c>
      <c r="K44" s="23"/>
      <c r="L44" s="23"/>
      <c r="M44" s="23"/>
      <c r="N44" s="23"/>
      <c r="O44" s="8"/>
      <c r="P44" s="23"/>
      <c r="Q44" s="23"/>
      <c r="R44" s="23"/>
      <c r="S44" s="23"/>
      <c r="T44" s="23"/>
      <c r="U44" s="23"/>
      <c r="V44" s="23"/>
      <c r="W44" s="23"/>
      <c r="X44" s="23"/>
    </row>
    <row r="45">
      <c r="A45" s="97" t="s">
        <v>4033</v>
      </c>
      <c r="B45" s="10" t="s">
        <v>2199</v>
      </c>
      <c r="C45" s="23"/>
      <c r="D45" s="9"/>
      <c r="E45" s="10" t="s">
        <v>4034</v>
      </c>
      <c r="F45" s="48"/>
      <c r="G45" s="85" t="s">
        <v>3881</v>
      </c>
      <c r="H45" s="10" t="s">
        <v>4035</v>
      </c>
      <c r="I45" s="8" t="s">
        <v>4023</v>
      </c>
      <c r="J45" s="98" t="s">
        <v>4036</v>
      </c>
      <c r="K45" s="23"/>
      <c r="L45" s="23"/>
      <c r="M45" s="23"/>
      <c r="N45" s="23"/>
      <c r="O45" s="8"/>
      <c r="P45" s="23"/>
      <c r="Q45" s="23"/>
      <c r="R45" s="23"/>
      <c r="S45" s="23"/>
      <c r="T45" s="23"/>
      <c r="U45" s="23"/>
      <c r="V45" s="23"/>
      <c r="W45" s="23"/>
      <c r="X45" s="23"/>
    </row>
    <row r="46">
      <c r="A46" s="97" t="s">
        <v>4033</v>
      </c>
      <c r="B46" s="10" t="s">
        <v>2199</v>
      </c>
      <c r="C46" s="23"/>
      <c r="D46" s="9"/>
      <c r="E46" s="10" t="s">
        <v>4037</v>
      </c>
      <c r="F46" s="48"/>
      <c r="G46" s="85" t="s">
        <v>3881</v>
      </c>
      <c r="H46" s="10" t="s">
        <v>4038</v>
      </c>
      <c r="I46" s="23"/>
      <c r="J46" s="98" t="s">
        <v>4039</v>
      </c>
      <c r="K46" s="23"/>
      <c r="L46" s="23"/>
      <c r="M46" s="23"/>
      <c r="N46" s="23"/>
      <c r="O46" s="8"/>
      <c r="P46" s="23"/>
      <c r="Q46" s="23"/>
      <c r="R46" s="23"/>
      <c r="S46" s="23"/>
      <c r="T46" s="23"/>
      <c r="U46" s="23"/>
      <c r="V46" s="23"/>
      <c r="W46" s="23"/>
      <c r="X46" s="23"/>
    </row>
    <row r="47">
      <c r="A47" s="97" t="s">
        <v>4033</v>
      </c>
      <c r="B47" s="10" t="s">
        <v>2199</v>
      </c>
      <c r="C47" s="23"/>
      <c r="D47" s="9"/>
      <c r="E47" s="10" t="s">
        <v>4040</v>
      </c>
      <c r="F47" s="48"/>
      <c r="G47" s="85" t="s">
        <v>3881</v>
      </c>
      <c r="H47" s="10" t="s">
        <v>4041</v>
      </c>
      <c r="I47" s="23"/>
      <c r="J47" s="98" t="s">
        <v>4042</v>
      </c>
      <c r="K47" s="23"/>
      <c r="L47" s="23"/>
      <c r="M47" s="23"/>
      <c r="N47" s="23"/>
      <c r="O47" s="8"/>
      <c r="P47" s="23"/>
      <c r="Q47" s="23"/>
      <c r="R47" s="23"/>
      <c r="S47" s="23"/>
      <c r="T47" s="23"/>
      <c r="U47" s="23"/>
      <c r="V47" s="23"/>
      <c r="W47" s="23"/>
      <c r="X47" s="23"/>
    </row>
    <row r="48">
      <c r="A48" s="10" t="s">
        <v>4043</v>
      </c>
      <c r="B48" s="10" t="s">
        <v>2199</v>
      </c>
      <c r="C48" s="23"/>
      <c r="D48" s="23"/>
      <c r="E48" s="10" t="s">
        <v>4044</v>
      </c>
      <c r="F48" s="48"/>
      <c r="G48" s="85" t="s">
        <v>3881</v>
      </c>
      <c r="H48" s="10" t="s">
        <v>4045</v>
      </c>
      <c r="I48" s="23"/>
      <c r="J48" s="98" t="s">
        <v>4046</v>
      </c>
      <c r="K48" s="23"/>
      <c r="L48" s="23"/>
      <c r="M48" s="23"/>
      <c r="N48" s="23"/>
      <c r="O48" s="23"/>
      <c r="P48" s="23"/>
      <c r="Q48" s="23"/>
      <c r="R48" s="23"/>
      <c r="S48" s="23"/>
      <c r="T48" s="23"/>
      <c r="U48" s="23"/>
      <c r="V48" s="23"/>
      <c r="W48" s="23"/>
      <c r="X48" s="23"/>
    </row>
    <row r="49">
      <c r="A49" s="10" t="s">
        <v>4047</v>
      </c>
      <c r="B49" s="10" t="s">
        <v>2199</v>
      </c>
      <c r="C49" s="23"/>
      <c r="D49" s="23"/>
      <c r="E49" s="99" t="s">
        <v>4048</v>
      </c>
      <c r="F49" s="48"/>
      <c r="G49" s="85" t="s">
        <v>3881</v>
      </c>
      <c r="H49" s="10" t="s">
        <v>4049</v>
      </c>
      <c r="I49" s="23"/>
      <c r="J49" s="100" t="s">
        <v>4050</v>
      </c>
      <c r="K49" s="23"/>
      <c r="L49" s="23"/>
      <c r="M49" s="23"/>
      <c r="N49" s="23"/>
      <c r="O49" s="23"/>
      <c r="P49" s="23"/>
      <c r="Q49" s="23"/>
      <c r="R49" s="23"/>
      <c r="S49" s="23"/>
      <c r="T49" s="23"/>
      <c r="U49" s="23"/>
      <c r="V49" s="23"/>
      <c r="W49" s="23"/>
      <c r="X49" s="23"/>
    </row>
    <row r="50">
      <c r="A50" s="10" t="s">
        <v>4051</v>
      </c>
      <c r="B50" s="10" t="s">
        <v>2199</v>
      </c>
      <c r="C50" s="23"/>
      <c r="D50" s="23"/>
      <c r="E50" s="10" t="s">
        <v>4052</v>
      </c>
      <c r="F50" s="48"/>
      <c r="G50" s="85" t="s">
        <v>3881</v>
      </c>
      <c r="H50" s="10" t="s">
        <v>4053</v>
      </c>
      <c r="I50" s="23"/>
      <c r="J50" s="100" t="s">
        <v>4054</v>
      </c>
      <c r="K50" s="23"/>
      <c r="L50" s="23"/>
      <c r="M50" s="23"/>
      <c r="N50" s="23"/>
      <c r="O50" s="23"/>
      <c r="P50" s="23"/>
      <c r="Q50" s="23"/>
      <c r="R50" s="23"/>
      <c r="S50" s="23"/>
      <c r="T50" s="23"/>
      <c r="U50" s="23"/>
      <c r="V50" s="23"/>
      <c r="W50" s="23"/>
      <c r="X50" s="23"/>
    </row>
    <row r="51">
      <c r="A51" s="10" t="s">
        <v>4055</v>
      </c>
      <c r="B51" s="10" t="s">
        <v>2199</v>
      </c>
      <c r="C51" s="23"/>
      <c r="D51" s="23"/>
      <c r="E51" s="10" t="s">
        <v>4056</v>
      </c>
      <c r="F51" s="48"/>
      <c r="G51" s="85" t="s">
        <v>3881</v>
      </c>
      <c r="H51" s="10" t="s">
        <v>4057</v>
      </c>
      <c r="I51" s="23"/>
      <c r="J51" s="100" t="s">
        <v>4058</v>
      </c>
      <c r="K51" s="23"/>
      <c r="L51" s="23"/>
      <c r="M51" s="23"/>
      <c r="N51" s="23"/>
      <c r="O51" s="23"/>
      <c r="P51" s="23"/>
      <c r="Q51" s="23"/>
      <c r="R51" s="23"/>
      <c r="S51" s="23"/>
      <c r="T51" s="23"/>
      <c r="U51" s="23"/>
      <c r="V51" s="23"/>
      <c r="W51" s="23"/>
      <c r="X51" s="23"/>
    </row>
    <row r="52">
      <c r="A52" s="10" t="s">
        <v>4059</v>
      </c>
      <c r="B52" s="10" t="s">
        <v>2211</v>
      </c>
      <c r="C52" s="23"/>
      <c r="D52" s="23"/>
      <c r="E52" s="20"/>
      <c r="F52" s="48" t="s">
        <v>4060</v>
      </c>
      <c r="G52" s="85" t="s">
        <v>3881</v>
      </c>
      <c r="H52" s="10" t="s">
        <v>4061</v>
      </c>
      <c r="I52" s="23"/>
      <c r="J52" s="91" t="s">
        <v>4062</v>
      </c>
      <c r="K52" s="23"/>
      <c r="L52" s="23"/>
      <c r="M52" s="23"/>
      <c r="N52" s="23"/>
      <c r="O52" s="23"/>
      <c r="P52" s="23"/>
      <c r="Q52" s="23"/>
      <c r="R52" s="23"/>
      <c r="S52" s="23"/>
      <c r="T52" s="23"/>
      <c r="U52" s="23"/>
      <c r="V52" s="23"/>
      <c r="W52" s="23"/>
      <c r="X52" s="23"/>
    </row>
    <row r="53" ht="100.5" customHeight="1">
      <c r="A53" s="10" t="s">
        <v>4063</v>
      </c>
      <c r="B53" s="10" t="s">
        <v>2211</v>
      </c>
      <c r="C53" s="23"/>
      <c r="D53" s="23"/>
      <c r="E53" s="20"/>
      <c r="F53" s="48" t="s">
        <v>4064</v>
      </c>
      <c r="G53" s="85" t="s">
        <v>3881</v>
      </c>
      <c r="H53" s="10" t="s">
        <v>4065</v>
      </c>
      <c r="I53" s="23"/>
      <c r="J53" s="86" t="s">
        <v>4066</v>
      </c>
      <c r="K53" s="23"/>
      <c r="L53" s="23"/>
      <c r="M53" s="23"/>
      <c r="N53" s="23"/>
      <c r="O53" s="23"/>
      <c r="P53" s="23"/>
      <c r="Q53" s="23"/>
      <c r="R53" s="23"/>
      <c r="S53" s="23"/>
      <c r="T53" s="23"/>
      <c r="U53" s="23"/>
      <c r="V53" s="23"/>
      <c r="W53" s="23"/>
      <c r="X53" s="23"/>
    </row>
    <row r="54" ht="100.5" customHeight="1">
      <c r="A54" s="10" t="s">
        <v>4067</v>
      </c>
      <c r="B54" s="10" t="s">
        <v>2211</v>
      </c>
      <c r="C54" s="23"/>
      <c r="D54" s="23"/>
      <c r="E54" s="20"/>
      <c r="F54" s="48" t="s">
        <v>4068</v>
      </c>
      <c r="G54" s="85" t="s">
        <v>3881</v>
      </c>
      <c r="H54" s="10" t="s">
        <v>4069</v>
      </c>
      <c r="I54" s="23"/>
      <c r="J54" s="86" t="s">
        <v>4070</v>
      </c>
      <c r="K54" s="23"/>
      <c r="L54" s="23"/>
      <c r="M54" s="23"/>
      <c r="N54" s="23"/>
      <c r="O54" s="23"/>
      <c r="P54" s="23"/>
      <c r="Q54" s="23"/>
      <c r="R54" s="23"/>
      <c r="S54" s="23"/>
      <c r="T54" s="23"/>
      <c r="U54" s="23"/>
      <c r="V54" s="23"/>
      <c r="W54" s="23"/>
      <c r="X54" s="23"/>
    </row>
    <row r="55" ht="100.5" customHeight="1">
      <c r="A55" s="10" t="s">
        <v>4071</v>
      </c>
      <c r="B55" s="10" t="s">
        <v>2211</v>
      </c>
      <c r="C55" s="23"/>
      <c r="D55" s="23"/>
      <c r="E55" s="20"/>
      <c r="F55" s="48" t="s">
        <v>4072</v>
      </c>
      <c r="G55" s="85" t="s">
        <v>3881</v>
      </c>
      <c r="H55" s="10" t="s">
        <v>4073</v>
      </c>
      <c r="I55" s="23"/>
      <c r="J55" s="86" t="s">
        <v>4074</v>
      </c>
      <c r="K55" s="23"/>
      <c r="L55" s="23"/>
      <c r="M55" s="23"/>
      <c r="N55" s="23"/>
      <c r="O55" s="23"/>
      <c r="P55" s="23"/>
      <c r="Q55" s="23"/>
      <c r="R55" s="23"/>
      <c r="S55" s="23"/>
      <c r="T55" s="23"/>
      <c r="U55" s="23"/>
      <c r="V55" s="23"/>
      <c r="W55" s="23"/>
      <c r="X55" s="23"/>
    </row>
    <row r="56" ht="100.5" customHeight="1">
      <c r="A56" s="10" t="s">
        <v>4075</v>
      </c>
      <c r="B56" s="10" t="s">
        <v>2211</v>
      </c>
      <c r="C56" s="23"/>
      <c r="D56" s="23"/>
      <c r="E56" s="20"/>
      <c r="F56" s="48" t="s">
        <v>4076</v>
      </c>
      <c r="G56" s="85" t="s">
        <v>3881</v>
      </c>
      <c r="H56" s="10" t="s">
        <v>4077</v>
      </c>
      <c r="I56" s="23"/>
      <c r="J56" s="86" t="s">
        <v>4078</v>
      </c>
      <c r="K56" s="23"/>
      <c r="L56" s="23"/>
      <c r="M56" s="23"/>
      <c r="N56" s="23"/>
      <c r="O56" s="23"/>
      <c r="P56" s="23"/>
      <c r="Q56" s="23"/>
      <c r="R56" s="23"/>
      <c r="S56" s="23"/>
      <c r="T56" s="23"/>
      <c r="U56" s="23"/>
      <c r="V56" s="23"/>
      <c r="W56" s="23"/>
      <c r="X56" s="23"/>
    </row>
    <row r="57">
      <c r="A57" s="10" t="s">
        <v>4079</v>
      </c>
      <c r="B57" s="10" t="s">
        <v>2211</v>
      </c>
      <c r="C57" s="23"/>
      <c r="D57" s="23"/>
      <c r="E57" s="10"/>
      <c r="F57" s="48" t="s">
        <v>4080</v>
      </c>
      <c r="G57" s="85" t="s">
        <v>3881</v>
      </c>
      <c r="H57" s="10" t="s">
        <v>4081</v>
      </c>
      <c r="I57" s="8" t="s">
        <v>4082</v>
      </c>
      <c r="J57" s="86" t="s">
        <v>4083</v>
      </c>
      <c r="K57" s="23"/>
      <c r="L57" s="23"/>
      <c r="M57" s="23"/>
      <c r="N57" s="23"/>
      <c r="O57" s="23"/>
      <c r="P57" s="23"/>
      <c r="Q57" s="23"/>
      <c r="R57" s="23"/>
      <c r="S57" s="23"/>
      <c r="T57" s="23"/>
      <c r="U57" s="23"/>
      <c r="V57" s="23"/>
      <c r="W57" s="23"/>
      <c r="X57" s="23"/>
    </row>
    <row r="58">
      <c r="A58" s="10" t="s">
        <v>4084</v>
      </c>
      <c r="B58" s="10" t="s">
        <v>2211</v>
      </c>
      <c r="C58" s="23"/>
      <c r="D58" s="23"/>
      <c r="E58" s="10"/>
      <c r="F58" s="88" t="s">
        <v>4085</v>
      </c>
      <c r="G58" s="85" t="s">
        <v>3881</v>
      </c>
      <c r="H58" s="10" t="s">
        <v>4086</v>
      </c>
      <c r="I58" s="8"/>
      <c r="J58" s="86" t="s">
        <v>4087</v>
      </c>
      <c r="K58" s="23"/>
      <c r="L58" s="23"/>
      <c r="M58" s="23"/>
      <c r="N58" s="23"/>
      <c r="O58" s="23"/>
      <c r="P58" s="23"/>
      <c r="Q58" s="23"/>
      <c r="R58" s="23"/>
      <c r="S58" s="23"/>
      <c r="T58" s="23"/>
      <c r="U58" s="23"/>
      <c r="V58" s="23"/>
      <c r="W58" s="23"/>
      <c r="X58" s="23"/>
    </row>
    <row r="59">
      <c r="A59" s="10" t="s">
        <v>4088</v>
      </c>
      <c r="B59" s="10" t="s">
        <v>2211</v>
      </c>
      <c r="C59" s="23"/>
      <c r="D59" s="23"/>
      <c r="E59" s="10"/>
      <c r="F59" s="48" t="s">
        <v>4089</v>
      </c>
      <c r="G59" s="85" t="s">
        <v>3881</v>
      </c>
      <c r="H59" s="10" t="s">
        <v>4090</v>
      </c>
      <c r="I59" s="8"/>
      <c r="J59" s="86" t="s">
        <v>4091</v>
      </c>
      <c r="K59" s="23"/>
      <c r="L59" s="23"/>
      <c r="M59" s="23"/>
      <c r="N59" s="23"/>
      <c r="O59" s="23"/>
      <c r="P59" s="23"/>
      <c r="Q59" s="23"/>
      <c r="R59" s="23"/>
      <c r="S59" s="23"/>
      <c r="T59" s="23"/>
      <c r="U59" s="23"/>
      <c r="V59" s="23"/>
      <c r="W59" s="23"/>
      <c r="X59" s="23"/>
    </row>
    <row r="60">
      <c r="A60" s="10" t="s">
        <v>4092</v>
      </c>
      <c r="B60" s="10" t="s">
        <v>2211</v>
      </c>
      <c r="C60" s="23"/>
      <c r="D60" s="23"/>
      <c r="E60" s="10"/>
      <c r="F60" s="88" t="s">
        <v>4093</v>
      </c>
      <c r="G60" s="85" t="s">
        <v>3881</v>
      </c>
      <c r="H60" s="10" t="s">
        <v>4094</v>
      </c>
      <c r="I60" s="8"/>
      <c r="J60" s="86" t="s">
        <v>4095</v>
      </c>
      <c r="K60" s="23"/>
      <c r="L60" s="23"/>
      <c r="M60" s="23"/>
      <c r="N60" s="23"/>
      <c r="O60" s="23"/>
      <c r="P60" s="23"/>
      <c r="Q60" s="23"/>
      <c r="R60" s="23"/>
      <c r="S60" s="23"/>
      <c r="T60" s="23"/>
      <c r="U60" s="23"/>
      <c r="V60" s="23"/>
      <c r="W60" s="23"/>
      <c r="X60" s="23"/>
    </row>
    <row r="61">
      <c r="A61" s="10" t="s">
        <v>4096</v>
      </c>
      <c r="B61" s="10" t="s">
        <v>4097</v>
      </c>
      <c r="C61" s="23"/>
      <c r="D61" s="23"/>
      <c r="E61" s="10" t="s">
        <v>4098</v>
      </c>
      <c r="F61" s="48" t="s">
        <v>4099</v>
      </c>
      <c r="G61" s="85" t="s">
        <v>3881</v>
      </c>
      <c r="H61" s="10" t="s">
        <v>4100</v>
      </c>
      <c r="I61" s="23"/>
      <c r="J61" s="86" t="s">
        <v>4101</v>
      </c>
      <c r="K61" s="23"/>
      <c r="L61" s="23"/>
      <c r="M61" s="23"/>
      <c r="N61" s="23"/>
      <c r="O61" s="23"/>
      <c r="P61" s="23"/>
      <c r="Q61" s="23"/>
      <c r="R61" s="23"/>
      <c r="S61" s="23"/>
      <c r="T61" s="23"/>
      <c r="U61" s="23"/>
      <c r="V61" s="23"/>
      <c r="W61" s="23"/>
      <c r="X61" s="23"/>
    </row>
    <row r="62">
      <c r="A62" s="101" t="s">
        <v>4102</v>
      </c>
      <c r="B62" s="10" t="s">
        <v>4097</v>
      </c>
      <c r="C62" s="23"/>
      <c r="D62" s="23"/>
      <c r="E62" s="102" t="s">
        <v>4103</v>
      </c>
      <c r="F62" s="48"/>
      <c r="G62" s="85" t="s">
        <v>3881</v>
      </c>
      <c r="H62" s="10" t="s">
        <v>4104</v>
      </c>
      <c r="I62" s="23"/>
      <c r="J62" s="86" t="s">
        <v>4105</v>
      </c>
      <c r="K62" s="23"/>
      <c r="L62" s="23"/>
      <c r="M62" s="23"/>
      <c r="N62" s="23"/>
      <c r="O62" s="23"/>
      <c r="P62" s="23"/>
      <c r="Q62" s="23"/>
      <c r="R62" s="23"/>
      <c r="S62" s="23"/>
      <c r="T62" s="23"/>
      <c r="U62" s="23"/>
      <c r="V62" s="23"/>
      <c r="W62" s="23"/>
      <c r="X62" s="23"/>
    </row>
    <row r="63">
      <c r="A63" s="10" t="s">
        <v>4106</v>
      </c>
      <c r="B63" s="10" t="s">
        <v>4097</v>
      </c>
      <c r="C63" s="23"/>
      <c r="D63" s="23"/>
      <c r="E63" s="102" t="s">
        <v>4107</v>
      </c>
      <c r="F63" s="48"/>
      <c r="G63" s="85" t="s">
        <v>3881</v>
      </c>
      <c r="H63" s="10" t="s">
        <v>4108</v>
      </c>
      <c r="I63" s="23"/>
      <c r="J63" s="86" t="s">
        <v>4109</v>
      </c>
      <c r="K63" s="23"/>
      <c r="L63" s="23"/>
      <c r="M63" s="23"/>
      <c r="N63" s="23"/>
      <c r="O63" s="23"/>
      <c r="P63" s="23"/>
      <c r="Q63" s="23"/>
      <c r="R63" s="23"/>
      <c r="S63" s="23"/>
      <c r="T63" s="23"/>
      <c r="U63" s="23"/>
      <c r="V63" s="23"/>
      <c r="W63" s="23"/>
      <c r="X63" s="23"/>
    </row>
    <row r="64">
      <c r="A64" s="101" t="s">
        <v>4110</v>
      </c>
      <c r="B64" s="10" t="s">
        <v>4097</v>
      </c>
      <c r="C64" s="23"/>
      <c r="D64" s="23"/>
      <c r="E64" s="102" t="s">
        <v>4111</v>
      </c>
      <c r="F64" s="48"/>
      <c r="G64" s="85" t="s">
        <v>3881</v>
      </c>
      <c r="H64" s="10" t="s">
        <v>4112</v>
      </c>
      <c r="I64" s="23"/>
      <c r="J64" s="86" t="s">
        <v>4113</v>
      </c>
      <c r="K64" s="23"/>
      <c r="L64" s="23"/>
      <c r="M64" s="23"/>
      <c r="N64" s="23"/>
      <c r="O64" s="23"/>
      <c r="P64" s="23"/>
      <c r="Q64" s="23"/>
      <c r="R64" s="23"/>
      <c r="S64" s="23"/>
      <c r="T64" s="23"/>
      <c r="U64" s="23"/>
      <c r="V64" s="23"/>
      <c r="W64" s="23"/>
      <c r="X64" s="23"/>
    </row>
    <row r="65">
      <c r="A65" s="10" t="s">
        <v>4114</v>
      </c>
      <c r="B65" s="10" t="s">
        <v>4097</v>
      </c>
      <c r="C65" s="23"/>
      <c r="D65" s="23"/>
      <c r="E65" s="102" t="s">
        <v>4115</v>
      </c>
      <c r="F65" s="48"/>
      <c r="G65" s="85" t="s">
        <v>3881</v>
      </c>
      <c r="H65" s="10" t="s">
        <v>4116</v>
      </c>
      <c r="I65" s="23"/>
      <c r="J65" s="86" t="s">
        <v>4117</v>
      </c>
      <c r="K65" s="23"/>
      <c r="L65" s="23"/>
      <c r="M65" s="23"/>
      <c r="N65" s="23"/>
      <c r="O65" s="23"/>
      <c r="P65" s="23"/>
      <c r="Q65" s="23"/>
      <c r="R65" s="23"/>
      <c r="S65" s="23"/>
      <c r="T65" s="23"/>
      <c r="U65" s="23"/>
      <c r="V65" s="23"/>
      <c r="W65" s="23"/>
      <c r="X65" s="23"/>
    </row>
    <row r="66">
      <c r="A66" s="95" t="s">
        <v>3923</v>
      </c>
      <c r="B66" s="10" t="s">
        <v>4097</v>
      </c>
      <c r="C66" s="23"/>
      <c r="D66" s="23"/>
      <c r="E66" s="10" t="s">
        <v>4118</v>
      </c>
      <c r="F66" s="48"/>
      <c r="G66" s="85" t="s">
        <v>3881</v>
      </c>
      <c r="H66" s="10" t="s">
        <v>4119</v>
      </c>
      <c r="I66" s="23"/>
      <c r="J66" s="86" t="s">
        <v>4120</v>
      </c>
      <c r="K66" s="23"/>
      <c r="L66" s="23"/>
      <c r="M66" s="23"/>
      <c r="N66" s="23"/>
      <c r="O66" s="23"/>
      <c r="P66" s="23"/>
      <c r="Q66" s="23"/>
      <c r="R66" s="23"/>
      <c r="S66" s="23"/>
      <c r="T66" s="23"/>
      <c r="U66" s="23"/>
      <c r="V66" s="23"/>
      <c r="W66" s="23"/>
      <c r="X66" s="23"/>
    </row>
    <row r="67">
      <c r="A67" s="10" t="s">
        <v>4121</v>
      </c>
      <c r="B67" s="10" t="s">
        <v>4122</v>
      </c>
      <c r="C67" s="23"/>
      <c r="D67" s="23"/>
      <c r="E67" s="10" t="s">
        <v>4123</v>
      </c>
      <c r="F67" s="48" t="s">
        <v>4124</v>
      </c>
      <c r="G67" s="85" t="s">
        <v>3881</v>
      </c>
      <c r="H67" s="10" t="s">
        <v>4125</v>
      </c>
      <c r="I67" s="23"/>
      <c r="J67" s="91" t="s">
        <v>4126</v>
      </c>
      <c r="K67" s="23"/>
      <c r="L67" s="23"/>
      <c r="M67" s="23"/>
      <c r="N67" s="23"/>
      <c r="O67" s="23"/>
      <c r="P67" s="23"/>
      <c r="Q67" s="23"/>
      <c r="R67" s="23"/>
      <c r="S67" s="23"/>
      <c r="T67" s="23"/>
      <c r="U67" s="23"/>
      <c r="V67" s="23"/>
      <c r="W67" s="23"/>
      <c r="X67" s="23"/>
    </row>
    <row r="68">
      <c r="A68" s="10" t="s">
        <v>4127</v>
      </c>
      <c r="B68" s="10" t="s">
        <v>2477</v>
      </c>
      <c r="C68" s="23"/>
      <c r="D68" s="23"/>
      <c r="E68" s="10" t="s">
        <v>4128</v>
      </c>
      <c r="F68" s="103" t="s">
        <v>4127</v>
      </c>
      <c r="G68" s="85" t="s">
        <v>3881</v>
      </c>
      <c r="H68" s="10" t="s">
        <v>4129</v>
      </c>
      <c r="I68" s="23"/>
      <c r="J68" s="91" t="s">
        <v>4130</v>
      </c>
      <c r="K68" s="23"/>
      <c r="L68" s="23"/>
      <c r="M68" s="23"/>
      <c r="N68" s="23"/>
      <c r="O68" s="23"/>
      <c r="P68" s="23"/>
      <c r="Q68" s="23"/>
      <c r="R68" s="23"/>
      <c r="S68" s="23"/>
      <c r="T68" s="23"/>
      <c r="U68" s="23"/>
      <c r="V68" s="23"/>
      <c r="W68" s="23"/>
      <c r="X68" s="23"/>
    </row>
    <row r="69">
      <c r="A69" s="6" t="s">
        <v>4131</v>
      </c>
      <c r="B69" s="6" t="s">
        <v>1260</v>
      </c>
      <c r="C69" s="23"/>
      <c r="D69" s="9"/>
      <c r="E69" s="9"/>
      <c r="F69" s="41" t="s">
        <v>4132</v>
      </c>
      <c r="G69" s="85" t="s">
        <v>3881</v>
      </c>
      <c r="H69" s="36" t="s">
        <v>4133</v>
      </c>
      <c r="I69" s="8"/>
      <c r="J69" s="91" t="s">
        <v>4134</v>
      </c>
      <c r="K69" s="23"/>
      <c r="L69" s="23"/>
      <c r="M69" s="23"/>
      <c r="N69" s="23"/>
      <c r="O69" s="23"/>
      <c r="P69" s="23"/>
      <c r="Q69" s="23"/>
      <c r="R69" s="23"/>
      <c r="S69" s="23"/>
      <c r="T69" s="23"/>
      <c r="U69" s="23"/>
      <c r="V69" s="23"/>
      <c r="W69" s="23"/>
      <c r="X69" s="23"/>
    </row>
    <row r="70">
      <c r="A70" s="62" t="s">
        <v>4135</v>
      </c>
      <c r="B70" s="10" t="s">
        <v>4136</v>
      </c>
      <c r="C70" s="20"/>
      <c r="D70" s="6"/>
      <c r="E70" s="8" t="s">
        <v>4137</v>
      </c>
      <c r="F70" s="38" t="s">
        <v>4138</v>
      </c>
      <c r="G70" s="85" t="s">
        <v>3881</v>
      </c>
      <c r="H70" s="10" t="s">
        <v>4139</v>
      </c>
      <c r="I70" s="23"/>
      <c r="J70" s="86" t="s">
        <v>4140</v>
      </c>
      <c r="K70" s="23"/>
      <c r="L70" s="23"/>
      <c r="M70" s="23"/>
      <c r="N70" s="23"/>
      <c r="O70" s="23"/>
      <c r="P70" s="23"/>
      <c r="Q70" s="23"/>
      <c r="R70" s="23"/>
      <c r="S70" s="23"/>
      <c r="T70" s="23"/>
      <c r="U70" s="23"/>
      <c r="V70" s="23"/>
      <c r="W70" s="23"/>
      <c r="X70" s="23"/>
    </row>
    <row r="71">
      <c r="A71" s="10" t="s">
        <v>4141</v>
      </c>
      <c r="B71" s="10" t="s">
        <v>4142</v>
      </c>
      <c r="C71" s="20"/>
      <c r="D71" s="6"/>
      <c r="E71" s="20"/>
      <c r="F71" s="30" t="s">
        <v>4143</v>
      </c>
      <c r="G71" s="85" t="s">
        <v>3881</v>
      </c>
      <c r="H71" s="10" t="s">
        <v>4144</v>
      </c>
      <c r="I71" s="23"/>
      <c r="J71" s="91" t="s">
        <v>4145</v>
      </c>
      <c r="K71" s="23"/>
      <c r="L71" s="23"/>
      <c r="M71" s="23"/>
      <c r="N71" s="23"/>
      <c r="O71" s="23"/>
      <c r="P71" s="23"/>
      <c r="Q71" s="23"/>
      <c r="R71" s="23"/>
      <c r="S71" s="23"/>
      <c r="T71" s="23"/>
      <c r="U71" s="23"/>
      <c r="V71" s="23"/>
      <c r="W71" s="23"/>
      <c r="X71" s="23"/>
    </row>
    <row r="72">
      <c r="A72" s="10" t="s">
        <v>4146</v>
      </c>
      <c r="B72" s="6" t="s">
        <v>2534</v>
      </c>
      <c r="C72" s="20"/>
      <c r="D72" s="6"/>
      <c r="E72" s="20"/>
      <c r="F72" s="19" t="s">
        <v>4147</v>
      </c>
      <c r="G72" s="85" t="s">
        <v>4148</v>
      </c>
      <c r="H72" s="10" t="s">
        <v>4149</v>
      </c>
      <c r="I72" s="8" t="s">
        <v>4150</v>
      </c>
      <c r="J72" s="91" t="s">
        <v>4151</v>
      </c>
      <c r="K72" s="23"/>
      <c r="L72" s="23"/>
      <c r="M72" s="23"/>
      <c r="N72" s="23"/>
      <c r="O72" s="23"/>
      <c r="P72" s="23"/>
      <c r="Q72" s="23"/>
      <c r="R72" s="23"/>
      <c r="S72" s="23"/>
      <c r="T72" s="23"/>
      <c r="U72" s="23"/>
      <c r="V72" s="23"/>
      <c r="W72" s="23"/>
      <c r="X72" s="23"/>
    </row>
    <row r="73">
      <c r="A73" s="10" t="s">
        <v>4152</v>
      </c>
      <c r="B73" s="62" t="s">
        <v>3521</v>
      </c>
      <c r="C73" s="23"/>
      <c r="D73" s="9"/>
      <c r="E73" s="20"/>
      <c r="F73" s="55" t="s">
        <v>4153</v>
      </c>
      <c r="G73" s="85" t="s">
        <v>3881</v>
      </c>
      <c r="H73" s="10" t="s">
        <v>4154</v>
      </c>
      <c r="I73" s="23"/>
      <c r="J73" s="91" t="s">
        <v>4155</v>
      </c>
      <c r="K73" s="23"/>
      <c r="L73" s="23"/>
      <c r="M73" s="23"/>
      <c r="N73" s="23"/>
      <c r="O73" s="23"/>
      <c r="P73" s="23"/>
      <c r="Q73" s="23"/>
      <c r="R73" s="23"/>
      <c r="S73" s="23"/>
      <c r="T73" s="23"/>
      <c r="U73" s="23"/>
      <c r="V73" s="23"/>
      <c r="W73" s="23"/>
      <c r="X73" s="23"/>
    </row>
    <row r="74">
      <c r="A74" s="10" t="s">
        <v>4156</v>
      </c>
      <c r="B74" s="15" t="s">
        <v>4157</v>
      </c>
      <c r="C74" s="23"/>
      <c r="D74" s="9"/>
      <c r="E74" s="10" t="s">
        <v>4158</v>
      </c>
      <c r="F74" s="55" t="s">
        <v>4159</v>
      </c>
      <c r="G74" s="85" t="s">
        <v>3881</v>
      </c>
      <c r="H74" s="10" t="s">
        <v>4160</v>
      </c>
      <c r="I74" s="8"/>
      <c r="J74" s="86" t="s">
        <v>4161</v>
      </c>
      <c r="K74" s="23"/>
      <c r="L74" s="23"/>
      <c r="M74" s="23"/>
      <c r="N74" s="23"/>
      <c r="O74" s="23"/>
      <c r="P74" s="23"/>
      <c r="Q74" s="23"/>
      <c r="R74" s="23"/>
      <c r="S74" s="23"/>
      <c r="T74" s="23"/>
      <c r="U74" s="23"/>
      <c r="V74" s="23"/>
      <c r="W74" s="23"/>
      <c r="X74" s="23"/>
    </row>
    <row r="75">
      <c r="A75" s="10" t="s">
        <v>4162</v>
      </c>
      <c r="B75" s="15" t="s">
        <v>4163</v>
      </c>
      <c r="C75" s="23"/>
      <c r="D75" s="9"/>
      <c r="E75" s="20"/>
      <c r="F75" s="8" t="s">
        <v>4164</v>
      </c>
      <c r="G75" s="85" t="s">
        <v>3881</v>
      </c>
      <c r="H75" s="10" t="s">
        <v>4165</v>
      </c>
      <c r="I75" s="8" t="s">
        <v>4166</v>
      </c>
      <c r="J75" s="91" t="s">
        <v>4167</v>
      </c>
      <c r="K75" s="23"/>
      <c r="L75" s="23"/>
      <c r="M75" s="23"/>
      <c r="N75" s="23"/>
      <c r="O75" s="23"/>
      <c r="P75" s="23"/>
      <c r="Q75" s="23"/>
      <c r="R75" s="23"/>
      <c r="S75" s="23"/>
      <c r="T75" s="23"/>
      <c r="U75" s="23"/>
      <c r="V75" s="23"/>
      <c r="W75" s="23"/>
      <c r="X75" s="23"/>
    </row>
    <row r="76">
      <c r="A76" s="10" t="s">
        <v>4168</v>
      </c>
      <c r="B76" s="15" t="s">
        <v>4169</v>
      </c>
      <c r="C76" s="9"/>
      <c r="D76" s="23"/>
      <c r="E76" s="20"/>
      <c r="F76" s="8" t="s">
        <v>4170</v>
      </c>
      <c r="G76" s="85" t="s">
        <v>3881</v>
      </c>
      <c r="H76" s="10" t="s">
        <v>4171</v>
      </c>
      <c r="I76" s="23"/>
      <c r="J76" s="91" t="s">
        <v>4172</v>
      </c>
      <c r="K76" s="23"/>
      <c r="L76" s="23"/>
      <c r="M76" s="23"/>
      <c r="N76" s="23"/>
      <c r="O76" s="23"/>
      <c r="P76" s="23"/>
      <c r="Q76" s="23"/>
      <c r="R76" s="23"/>
      <c r="S76" s="23"/>
      <c r="T76" s="23"/>
      <c r="U76" s="23"/>
      <c r="V76" s="23"/>
      <c r="W76" s="23"/>
      <c r="X76" s="23"/>
    </row>
    <row r="77">
      <c r="A77" s="10" t="s">
        <v>4173</v>
      </c>
      <c r="B77" s="10" t="s">
        <v>2338</v>
      </c>
      <c r="C77" s="23"/>
      <c r="D77" s="23"/>
      <c r="E77" s="20"/>
      <c r="F77" s="55" t="s">
        <v>4174</v>
      </c>
      <c r="G77" s="85" t="s">
        <v>3881</v>
      </c>
      <c r="H77" s="10" t="s">
        <v>4175</v>
      </c>
      <c r="I77" s="55" t="s">
        <v>4176</v>
      </c>
      <c r="J77" s="91" t="s">
        <v>4177</v>
      </c>
      <c r="K77" s="23"/>
      <c r="L77" s="23"/>
      <c r="M77" s="23"/>
      <c r="N77" s="23"/>
      <c r="O77" s="23"/>
      <c r="P77" s="23"/>
      <c r="Q77" s="23"/>
      <c r="R77" s="23"/>
      <c r="S77" s="23"/>
      <c r="T77" s="23"/>
      <c r="U77" s="23"/>
      <c r="V77" s="23"/>
      <c r="W77" s="23"/>
      <c r="X77" s="23"/>
    </row>
    <row r="78">
      <c r="A78" s="10" t="s">
        <v>4173</v>
      </c>
      <c r="B78" s="10" t="s">
        <v>2338</v>
      </c>
      <c r="C78" s="23"/>
      <c r="D78" s="23"/>
      <c r="E78" s="10" t="s">
        <v>4178</v>
      </c>
      <c r="F78" s="48" t="s">
        <v>4179</v>
      </c>
      <c r="G78" s="85" t="s">
        <v>3881</v>
      </c>
      <c r="H78" s="10" t="s">
        <v>4180</v>
      </c>
      <c r="I78" s="23"/>
      <c r="J78" s="91" t="s">
        <v>4181</v>
      </c>
      <c r="K78" s="23"/>
      <c r="L78" s="23"/>
      <c r="M78" s="23"/>
      <c r="N78" s="23"/>
      <c r="O78" s="23"/>
      <c r="P78" s="23"/>
      <c r="Q78" s="23"/>
      <c r="R78" s="23"/>
      <c r="S78" s="23"/>
      <c r="T78" s="23"/>
      <c r="U78" s="23"/>
      <c r="V78" s="23"/>
      <c r="W78" s="23"/>
      <c r="X78" s="23"/>
    </row>
    <row r="79">
      <c r="A79" s="10" t="s">
        <v>4173</v>
      </c>
      <c r="B79" s="10" t="s">
        <v>2338</v>
      </c>
      <c r="C79" s="23"/>
      <c r="D79" s="23"/>
      <c r="E79" s="10" t="s">
        <v>4178</v>
      </c>
      <c r="F79" s="48" t="s">
        <v>4182</v>
      </c>
      <c r="G79" s="85" t="s">
        <v>3881</v>
      </c>
      <c r="H79" s="10" t="s">
        <v>4183</v>
      </c>
      <c r="I79" s="23"/>
      <c r="J79" s="91" t="s">
        <v>4184</v>
      </c>
      <c r="K79" s="23"/>
      <c r="L79" s="23"/>
      <c r="M79" s="23"/>
      <c r="N79" s="23"/>
      <c r="O79" s="23"/>
      <c r="P79" s="23"/>
      <c r="Q79" s="23"/>
      <c r="R79" s="23"/>
      <c r="S79" s="23"/>
      <c r="T79" s="23"/>
      <c r="U79" s="23"/>
      <c r="V79" s="23"/>
      <c r="W79" s="23"/>
      <c r="X79" s="23"/>
    </row>
    <row r="80">
      <c r="A80" s="10" t="s">
        <v>4185</v>
      </c>
      <c r="B80" s="10" t="s">
        <v>2338</v>
      </c>
      <c r="C80" s="23"/>
      <c r="D80" s="23"/>
      <c r="E80" s="20"/>
      <c r="F80" s="48" t="s">
        <v>4186</v>
      </c>
      <c r="G80" s="85" t="s">
        <v>3881</v>
      </c>
      <c r="H80" s="10" t="s">
        <v>4187</v>
      </c>
      <c r="I80" s="23"/>
      <c r="J80" s="91" t="s">
        <v>4188</v>
      </c>
      <c r="K80" s="23"/>
      <c r="L80" s="23"/>
      <c r="M80" s="23"/>
      <c r="N80" s="23"/>
      <c r="O80" s="23"/>
      <c r="P80" s="23"/>
      <c r="Q80" s="23"/>
      <c r="R80" s="23"/>
      <c r="S80" s="23"/>
      <c r="T80" s="23"/>
      <c r="U80" s="23"/>
      <c r="V80" s="23"/>
      <c r="W80" s="23"/>
      <c r="X80" s="23"/>
    </row>
    <row r="81">
      <c r="A81" s="10" t="s">
        <v>4189</v>
      </c>
      <c r="B81" s="10" t="s">
        <v>2338</v>
      </c>
      <c r="C81" s="23"/>
      <c r="D81" s="23"/>
      <c r="E81" s="20"/>
      <c r="F81" s="48" t="s">
        <v>4190</v>
      </c>
      <c r="G81" s="85" t="s">
        <v>3881</v>
      </c>
      <c r="H81" s="10" t="s">
        <v>4191</v>
      </c>
      <c r="I81" s="55" t="s">
        <v>4192</v>
      </c>
      <c r="J81" s="91" t="s">
        <v>4193</v>
      </c>
      <c r="K81" s="23"/>
      <c r="L81" s="23"/>
      <c r="M81" s="23"/>
      <c r="N81" s="23"/>
      <c r="O81" s="23"/>
      <c r="P81" s="23"/>
      <c r="Q81" s="23"/>
      <c r="R81" s="23"/>
      <c r="S81" s="23"/>
      <c r="T81" s="23"/>
      <c r="U81" s="23"/>
      <c r="V81" s="23"/>
      <c r="W81" s="23"/>
      <c r="X81" s="23"/>
    </row>
    <row r="82">
      <c r="A82" s="10" t="s">
        <v>4194</v>
      </c>
      <c r="B82" s="10" t="s">
        <v>2338</v>
      </c>
      <c r="C82" s="23"/>
      <c r="D82" s="23"/>
      <c r="E82" s="20"/>
      <c r="F82" s="48" t="s">
        <v>4195</v>
      </c>
      <c r="G82" s="85" t="s">
        <v>3881</v>
      </c>
      <c r="H82" s="10" t="s">
        <v>4196</v>
      </c>
      <c r="I82" s="8"/>
      <c r="J82" s="91" t="s">
        <v>4197</v>
      </c>
      <c r="K82" s="23"/>
      <c r="L82" s="23"/>
      <c r="M82" s="23"/>
      <c r="N82" s="23"/>
      <c r="O82" s="23"/>
      <c r="P82" s="23"/>
      <c r="Q82" s="23"/>
      <c r="R82" s="23"/>
      <c r="S82" s="23"/>
      <c r="T82" s="23"/>
      <c r="U82" s="23"/>
      <c r="V82" s="23"/>
      <c r="W82" s="23"/>
      <c r="X82" s="23"/>
    </row>
    <row r="83">
      <c r="A83" s="10" t="s">
        <v>4198</v>
      </c>
      <c r="B83" s="10" t="s">
        <v>2338</v>
      </c>
      <c r="C83" s="23"/>
      <c r="D83" s="23"/>
      <c r="E83" s="10" t="s">
        <v>4199</v>
      </c>
      <c r="F83" s="48" t="s">
        <v>4200</v>
      </c>
      <c r="G83" s="85" t="s">
        <v>3881</v>
      </c>
      <c r="H83" s="10" t="s">
        <v>4201</v>
      </c>
      <c r="I83" s="8"/>
      <c r="J83" s="86" t="s">
        <v>4202</v>
      </c>
      <c r="K83" s="23"/>
      <c r="L83" s="23"/>
      <c r="M83" s="23"/>
      <c r="N83" s="23"/>
      <c r="O83" s="23"/>
      <c r="P83" s="23"/>
      <c r="Q83" s="23"/>
      <c r="R83" s="23"/>
      <c r="S83" s="23"/>
      <c r="T83" s="23"/>
      <c r="U83" s="23"/>
      <c r="V83" s="23"/>
      <c r="W83" s="23"/>
      <c r="X83" s="23"/>
    </row>
    <row r="84">
      <c r="A84" s="10" t="s">
        <v>4203</v>
      </c>
      <c r="B84" s="20" t="s">
        <v>4204</v>
      </c>
      <c r="C84" s="23"/>
      <c r="D84" s="23"/>
      <c r="E84" s="10" t="s">
        <v>4205</v>
      </c>
      <c r="F84" s="8" t="s">
        <v>4206</v>
      </c>
      <c r="G84" s="85" t="s">
        <v>3881</v>
      </c>
      <c r="H84" s="10" t="s">
        <v>4207</v>
      </c>
      <c r="I84" s="23"/>
      <c r="J84" s="86" t="s">
        <v>4208</v>
      </c>
      <c r="K84" s="23"/>
      <c r="L84" s="23"/>
      <c r="M84" s="23"/>
      <c r="N84" s="23"/>
      <c r="O84" s="23"/>
      <c r="P84" s="23"/>
      <c r="Q84" s="23"/>
      <c r="R84" s="23"/>
      <c r="S84" s="23"/>
      <c r="T84" s="23"/>
      <c r="U84" s="23"/>
      <c r="V84" s="23"/>
      <c r="W84" s="23"/>
      <c r="X84" s="23"/>
    </row>
    <row r="85">
      <c r="A85" s="10" t="s">
        <v>4209</v>
      </c>
      <c r="B85" s="20" t="s">
        <v>4210</v>
      </c>
      <c r="C85" s="23"/>
      <c r="D85" s="23"/>
      <c r="E85" s="10" t="s">
        <v>4211</v>
      </c>
      <c r="F85" s="8" t="s">
        <v>4212</v>
      </c>
      <c r="G85" s="85" t="s">
        <v>3881</v>
      </c>
      <c r="H85" s="10" t="s">
        <v>4213</v>
      </c>
      <c r="I85" s="8" t="s">
        <v>4214</v>
      </c>
      <c r="J85" s="86" t="s">
        <v>4215</v>
      </c>
      <c r="K85" s="23"/>
      <c r="L85" s="23"/>
      <c r="M85" s="23"/>
      <c r="N85" s="23"/>
      <c r="O85" s="23"/>
      <c r="P85" s="23"/>
      <c r="Q85" s="23"/>
      <c r="R85" s="23"/>
      <c r="S85" s="23"/>
      <c r="T85" s="23"/>
      <c r="U85" s="23"/>
      <c r="V85" s="23"/>
      <c r="W85" s="23"/>
      <c r="X85" s="23"/>
    </row>
    <row r="86">
      <c r="A86" s="10" t="s">
        <v>4216</v>
      </c>
      <c r="B86" s="20" t="s">
        <v>4217</v>
      </c>
      <c r="C86" s="23"/>
      <c r="D86" s="23"/>
      <c r="E86" s="8" t="s">
        <v>4218</v>
      </c>
      <c r="F86" s="8" t="s">
        <v>4219</v>
      </c>
      <c r="G86" s="85" t="s">
        <v>3881</v>
      </c>
      <c r="H86" s="10" t="s">
        <v>4220</v>
      </c>
      <c r="I86" s="23"/>
      <c r="J86" s="86" t="s">
        <v>4221</v>
      </c>
      <c r="K86" s="23"/>
      <c r="L86" s="23"/>
      <c r="M86" s="23"/>
      <c r="N86" s="23"/>
      <c r="O86" s="23"/>
      <c r="P86" s="23"/>
      <c r="Q86" s="23"/>
      <c r="R86" s="23"/>
      <c r="S86" s="23"/>
      <c r="T86" s="23"/>
      <c r="U86" s="23"/>
      <c r="V86" s="23"/>
      <c r="W86" s="23"/>
      <c r="X86" s="23"/>
    </row>
    <row r="87">
      <c r="A87" s="10" t="s">
        <v>4222</v>
      </c>
      <c r="B87" s="6" t="s">
        <v>4223</v>
      </c>
      <c r="C87" s="9"/>
      <c r="D87" s="9"/>
      <c r="E87" s="8" t="s">
        <v>4224</v>
      </c>
      <c r="F87" s="8" t="s">
        <v>4225</v>
      </c>
      <c r="G87" s="85" t="s">
        <v>3881</v>
      </c>
      <c r="H87" s="10" t="s">
        <v>4226</v>
      </c>
      <c r="I87" s="8" t="s">
        <v>4227</v>
      </c>
      <c r="J87" s="86" t="s">
        <v>4228</v>
      </c>
      <c r="K87" s="23"/>
      <c r="L87" s="23"/>
      <c r="M87" s="23"/>
      <c r="N87" s="23"/>
      <c r="O87" s="23"/>
      <c r="P87" s="23"/>
      <c r="Q87" s="23"/>
      <c r="R87" s="23"/>
      <c r="S87" s="23"/>
      <c r="T87" s="23"/>
      <c r="U87" s="23"/>
      <c r="V87" s="23"/>
      <c r="W87" s="23"/>
      <c r="X87" s="23"/>
    </row>
    <row r="88">
      <c r="A88" s="10" t="s">
        <v>4229</v>
      </c>
      <c r="B88" s="6" t="s">
        <v>4230</v>
      </c>
      <c r="C88" s="23"/>
      <c r="D88" s="23"/>
      <c r="E88" s="8" t="s">
        <v>4231</v>
      </c>
      <c r="F88" s="8" t="s">
        <v>4232</v>
      </c>
      <c r="G88" s="85" t="s">
        <v>3881</v>
      </c>
      <c r="H88" s="10" t="s">
        <v>4233</v>
      </c>
      <c r="I88" s="8" t="s">
        <v>4234</v>
      </c>
      <c r="J88" s="86" t="s">
        <v>4235</v>
      </c>
      <c r="K88" s="23"/>
      <c r="L88" s="23"/>
      <c r="M88" s="23"/>
      <c r="N88" s="23"/>
      <c r="O88" s="23"/>
      <c r="P88" s="23"/>
      <c r="Q88" s="23"/>
      <c r="R88" s="23"/>
      <c r="S88" s="23"/>
      <c r="T88" s="23"/>
      <c r="U88" s="23"/>
      <c r="V88" s="23"/>
      <c r="W88" s="23"/>
      <c r="X88" s="23"/>
    </row>
    <row r="89">
      <c r="A89" s="10" t="s">
        <v>4236</v>
      </c>
      <c r="B89" s="6" t="s">
        <v>4237</v>
      </c>
      <c r="C89" s="23"/>
      <c r="D89" s="23"/>
      <c r="E89" s="8" t="s">
        <v>4238</v>
      </c>
      <c r="F89" s="9" t="s">
        <v>4239</v>
      </c>
      <c r="G89" s="85" t="s">
        <v>3881</v>
      </c>
      <c r="H89" s="10" t="s">
        <v>4240</v>
      </c>
      <c r="I89" s="8" t="s">
        <v>4241</v>
      </c>
      <c r="J89" s="86" t="s">
        <v>4242</v>
      </c>
      <c r="K89" s="23"/>
      <c r="L89" s="23"/>
      <c r="M89" s="23"/>
      <c r="N89" s="23"/>
      <c r="O89" s="23"/>
      <c r="P89" s="23"/>
      <c r="Q89" s="23"/>
      <c r="R89" s="23"/>
      <c r="S89" s="23"/>
      <c r="T89" s="23"/>
      <c r="U89" s="23"/>
      <c r="V89" s="23"/>
      <c r="W89" s="23"/>
      <c r="X89" s="23"/>
    </row>
    <row r="90">
      <c r="A90" s="10" t="s">
        <v>4243</v>
      </c>
      <c r="B90" s="10" t="s">
        <v>4244</v>
      </c>
      <c r="C90" s="23"/>
      <c r="D90" s="23"/>
      <c r="E90" s="10" t="s">
        <v>4245</v>
      </c>
      <c r="F90" s="19" t="s">
        <v>4246</v>
      </c>
      <c r="G90" s="85" t="s">
        <v>3881</v>
      </c>
      <c r="H90" s="10" t="s">
        <v>4247</v>
      </c>
      <c r="I90" s="23"/>
      <c r="J90" s="91" t="s">
        <v>4248</v>
      </c>
      <c r="K90" s="23"/>
      <c r="L90" s="23"/>
      <c r="M90" s="23"/>
      <c r="N90" s="23"/>
      <c r="O90" s="23"/>
      <c r="P90" s="23"/>
      <c r="Q90" s="23"/>
      <c r="R90" s="23"/>
      <c r="S90" s="23"/>
      <c r="T90" s="23"/>
      <c r="U90" s="23"/>
      <c r="V90" s="23"/>
      <c r="W90" s="23"/>
      <c r="X90" s="23"/>
    </row>
    <row r="91">
      <c r="A91" s="10" t="s">
        <v>4249</v>
      </c>
      <c r="B91" s="6" t="s">
        <v>2426</v>
      </c>
      <c r="C91" s="23"/>
      <c r="D91" s="23"/>
      <c r="E91" s="20"/>
      <c r="F91" s="69" t="s">
        <v>4250</v>
      </c>
      <c r="G91" s="85" t="s">
        <v>3881</v>
      </c>
      <c r="H91" s="10" t="s">
        <v>4251</v>
      </c>
      <c r="I91" s="8" t="s">
        <v>4252</v>
      </c>
      <c r="J91" s="91" t="s">
        <v>4253</v>
      </c>
      <c r="K91" s="23"/>
      <c r="L91" s="23"/>
      <c r="M91" s="23"/>
      <c r="N91" s="23"/>
      <c r="O91" s="23"/>
      <c r="P91" s="23"/>
      <c r="Q91" s="23"/>
      <c r="R91" s="23"/>
      <c r="S91" s="23"/>
      <c r="T91" s="23"/>
      <c r="U91" s="23"/>
      <c r="V91" s="23"/>
      <c r="W91" s="23"/>
      <c r="X91" s="23"/>
    </row>
    <row r="92">
      <c r="A92" s="10" t="s">
        <v>4254</v>
      </c>
      <c r="B92" s="6" t="s">
        <v>4255</v>
      </c>
      <c r="C92" s="23"/>
      <c r="D92" s="23"/>
      <c r="E92" s="8" t="s">
        <v>4256</v>
      </c>
      <c r="F92" s="8" t="s">
        <v>4257</v>
      </c>
      <c r="G92" s="85" t="s">
        <v>3881</v>
      </c>
      <c r="H92" s="10" t="s">
        <v>4258</v>
      </c>
      <c r="I92" s="8" t="s">
        <v>4259</v>
      </c>
      <c r="J92" s="91" t="s">
        <v>4260</v>
      </c>
      <c r="K92" s="23"/>
      <c r="L92" s="23"/>
      <c r="M92" s="23"/>
      <c r="N92" s="23"/>
      <c r="O92" s="23"/>
      <c r="P92" s="23"/>
      <c r="Q92" s="23"/>
      <c r="R92" s="23"/>
      <c r="S92" s="23"/>
      <c r="T92" s="23"/>
      <c r="U92" s="23"/>
      <c r="V92" s="23"/>
      <c r="W92" s="23"/>
      <c r="X92" s="23"/>
    </row>
    <row r="93">
      <c r="A93" s="10" t="s">
        <v>4229</v>
      </c>
      <c r="B93" s="6" t="s">
        <v>4261</v>
      </c>
      <c r="C93" s="23"/>
      <c r="D93" s="9"/>
      <c r="E93" s="8" t="s">
        <v>4262</v>
      </c>
      <c r="F93" s="8" t="s">
        <v>4263</v>
      </c>
      <c r="G93" s="85" t="s">
        <v>3881</v>
      </c>
      <c r="H93" s="10" t="s">
        <v>4264</v>
      </c>
      <c r="I93" s="8" t="s">
        <v>4265</v>
      </c>
      <c r="J93" s="91" t="s">
        <v>4266</v>
      </c>
      <c r="K93" s="23"/>
      <c r="L93" s="23"/>
      <c r="M93" s="23"/>
      <c r="N93" s="23"/>
      <c r="O93" s="23"/>
      <c r="P93" s="23"/>
      <c r="Q93" s="23"/>
      <c r="R93" s="23"/>
      <c r="S93" s="23"/>
      <c r="T93" s="23"/>
      <c r="U93" s="23"/>
      <c r="V93" s="23"/>
      <c r="W93" s="23"/>
      <c r="X93" s="23"/>
    </row>
    <row r="94">
      <c r="A94" s="10" t="s">
        <v>4267</v>
      </c>
      <c r="B94" s="6" t="s">
        <v>4268</v>
      </c>
      <c r="C94" s="23"/>
      <c r="D94" s="23"/>
      <c r="E94" s="8" t="s">
        <v>4269</v>
      </c>
      <c r="F94" s="8" t="s">
        <v>4270</v>
      </c>
      <c r="G94" s="85" t="s">
        <v>3881</v>
      </c>
      <c r="H94" s="10" t="s">
        <v>4271</v>
      </c>
      <c r="I94" s="8"/>
      <c r="J94" s="91" t="s">
        <v>4272</v>
      </c>
      <c r="K94" s="23"/>
      <c r="L94" s="23"/>
      <c r="M94" s="23"/>
      <c r="N94" s="23"/>
      <c r="O94" s="23"/>
      <c r="P94" s="23"/>
      <c r="Q94" s="23"/>
      <c r="R94" s="23"/>
      <c r="S94" s="23"/>
      <c r="T94" s="23"/>
      <c r="U94" s="23"/>
      <c r="V94" s="23"/>
      <c r="W94" s="23"/>
      <c r="X94" s="23"/>
    </row>
    <row r="95">
      <c r="A95" s="10" t="s">
        <v>4203</v>
      </c>
      <c r="B95" s="6" t="s">
        <v>4273</v>
      </c>
      <c r="C95" s="23"/>
      <c r="D95" s="23"/>
      <c r="E95" s="8" t="s">
        <v>4274</v>
      </c>
      <c r="F95" s="8" t="s">
        <v>4275</v>
      </c>
      <c r="G95" s="85" t="s">
        <v>3881</v>
      </c>
      <c r="H95" s="10" t="s">
        <v>4276</v>
      </c>
      <c r="I95" s="8" t="s">
        <v>4277</v>
      </c>
      <c r="J95" s="91" t="s">
        <v>4278</v>
      </c>
      <c r="K95" s="23"/>
      <c r="L95" s="23"/>
      <c r="M95" s="23"/>
      <c r="N95" s="23"/>
      <c r="O95" s="23"/>
      <c r="P95" s="23"/>
      <c r="Q95" s="23"/>
      <c r="R95" s="23"/>
      <c r="S95" s="23"/>
      <c r="T95" s="23"/>
      <c r="U95" s="23"/>
      <c r="V95" s="23"/>
      <c r="W95" s="23"/>
      <c r="X95" s="23"/>
    </row>
    <row r="96">
      <c r="A96" s="10" t="s">
        <v>4279</v>
      </c>
      <c r="B96" s="6" t="s">
        <v>4280</v>
      </c>
      <c r="C96" s="23"/>
      <c r="D96" s="9"/>
      <c r="E96" s="8" t="s">
        <v>4281</v>
      </c>
      <c r="F96" s="8" t="s">
        <v>4282</v>
      </c>
      <c r="G96" s="85" t="s">
        <v>3881</v>
      </c>
      <c r="H96" s="10" t="s">
        <v>4283</v>
      </c>
      <c r="I96" s="8" t="s">
        <v>4284</v>
      </c>
      <c r="J96" s="91" t="s">
        <v>4285</v>
      </c>
      <c r="K96" s="23"/>
      <c r="L96" s="23"/>
      <c r="M96" s="23"/>
      <c r="N96" s="23"/>
      <c r="O96" s="23"/>
      <c r="P96" s="23"/>
      <c r="Q96" s="23"/>
      <c r="R96" s="23"/>
      <c r="S96" s="23"/>
      <c r="T96" s="23"/>
      <c r="U96" s="23"/>
      <c r="V96" s="23"/>
      <c r="W96" s="23"/>
      <c r="X96" s="23"/>
    </row>
    <row r="97">
      <c r="A97" s="10" t="s">
        <v>4286</v>
      </c>
      <c r="B97" s="6" t="s">
        <v>4287</v>
      </c>
      <c r="C97" s="23"/>
      <c r="D97" s="23"/>
      <c r="E97" s="8" t="s">
        <v>4288</v>
      </c>
      <c r="F97" s="8" t="s">
        <v>4289</v>
      </c>
      <c r="G97" s="85" t="s">
        <v>3881</v>
      </c>
      <c r="H97" s="10" t="s">
        <v>4290</v>
      </c>
      <c r="I97" s="23"/>
      <c r="J97" s="91" t="s">
        <v>4291</v>
      </c>
      <c r="K97" s="23"/>
      <c r="L97" s="23"/>
      <c r="M97" s="23"/>
      <c r="N97" s="23"/>
      <c r="O97" s="23"/>
      <c r="P97" s="23"/>
      <c r="Q97" s="23"/>
      <c r="R97" s="23"/>
      <c r="S97" s="23"/>
      <c r="T97" s="23"/>
      <c r="U97" s="23"/>
      <c r="V97" s="23"/>
      <c r="W97" s="23"/>
      <c r="X97" s="23"/>
    </row>
    <row r="98" ht="51.75" customHeight="1">
      <c r="A98" s="10" t="s">
        <v>4292</v>
      </c>
      <c r="B98" s="6" t="s">
        <v>4293</v>
      </c>
      <c r="C98" s="23"/>
      <c r="D98" s="23"/>
      <c r="E98" s="8" t="s">
        <v>4294</v>
      </c>
      <c r="F98" s="28" t="s">
        <v>4295</v>
      </c>
      <c r="G98" s="85" t="s">
        <v>3881</v>
      </c>
      <c r="H98" s="10" t="s">
        <v>4296</v>
      </c>
      <c r="I98" s="8"/>
      <c r="J98" s="86" t="s">
        <v>4297</v>
      </c>
      <c r="K98" s="23"/>
      <c r="L98" s="23"/>
      <c r="M98" s="23"/>
      <c r="N98" s="23"/>
      <c r="O98" s="23"/>
      <c r="P98" s="23"/>
      <c r="Q98" s="23"/>
      <c r="R98" s="23"/>
      <c r="S98" s="23"/>
      <c r="T98" s="23"/>
      <c r="U98" s="23"/>
      <c r="V98" s="23"/>
      <c r="W98" s="23"/>
      <c r="X98" s="23"/>
    </row>
    <row r="99">
      <c r="A99" s="10" t="s">
        <v>4298</v>
      </c>
      <c r="B99" s="6" t="s">
        <v>4299</v>
      </c>
      <c r="C99" s="23"/>
      <c r="D99" s="23"/>
      <c r="E99" s="8" t="s">
        <v>4300</v>
      </c>
      <c r="F99" s="28" t="s">
        <v>4301</v>
      </c>
      <c r="G99" s="85" t="s">
        <v>3881</v>
      </c>
      <c r="H99" s="10" t="s">
        <v>4302</v>
      </c>
      <c r="I99" s="8" t="s">
        <v>4303</v>
      </c>
      <c r="J99" s="91" t="s">
        <v>4304</v>
      </c>
      <c r="K99" s="23"/>
      <c r="L99" s="23"/>
      <c r="M99" s="23"/>
      <c r="N99" s="23"/>
      <c r="O99" s="23"/>
      <c r="P99" s="23"/>
      <c r="Q99" s="23"/>
      <c r="R99" s="23"/>
      <c r="S99" s="23"/>
      <c r="T99" s="23"/>
      <c r="U99" s="23"/>
      <c r="V99" s="23"/>
      <c r="W99" s="23"/>
      <c r="X99" s="23"/>
    </row>
    <row r="100">
      <c r="A100" s="10" t="s">
        <v>4305</v>
      </c>
      <c r="B100" s="6" t="s">
        <v>4306</v>
      </c>
      <c r="C100" s="23"/>
      <c r="D100" s="9"/>
      <c r="E100" s="23"/>
      <c r="F100" s="30" t="s">
        <v>4307</v>
      </c>
      <c r="G100" s="85" t="s">
        <v>3881</v>
      </c>
      <c r="H100" s="10" t="s">
        <v>4308</v>
      </c>
      <c r="I100" s="23"/>
      <c r="J100" s="55" t="s">
        <v>4309</v>
      </c>
      <c r="K100" s="23"/>
      <c r="L100" s="23"/>
      <c r="M100" s="23"/>
      <c r="N100" s="23"/>
      <c r="O100" s="23"/>
      <c r="P100" s="23"/>
      <c r="Q100" s="23"/>
      <c r="R100" s="23"/>
      <c r="S100" s="23"/>
      <c r="T100" s="23"/>
      <c r="U100" s="23"/>
      <c r="V100" s="23"/>
      <c r="W100" s="23"/>
      <c r="X100" s="23"/>
    </row>
    <row r="101">
      <c r="A101" s="10" t="s">
        <v>4310</v>
      </c>
      <c r="B101" s="6" t="s">
        <v>4311</v>
      </c>
      <c r="C101" s="23"/>
      <c r="D101" s="23"/>
      <c r="E101" s="8" t="s">
        <v>4312</v>
      </c>
      <c r="F101" s="28" t="s">
        <v>4313</v>
      </c>
      <c r="G101" s="85" t="s">
        <v>3881</v>
      </c>
      <c r="H101" s="10" t="s">
        <v>4314</v>
      </c>
      <c r="I101" s="23"/>
      <c r="J101" s="91" t="s">
        <v>4315</v>
      </c>
      <c r="K101" s="23"/>
      <c r="L101" s="23"/>
      <c r="M101" s="23"/>
      <c r="N101" s="23"/>
      <c r="O101" s="23"/>
      <c r="P101" s="23"/>
      <c r="Q101" s="23"/>
      <c r="R101" s="23"/>
      <c r="S101" s="23"/>
      <c r="T101" s="23"/>
      <c r="U101" s="23"/>
      <c r="V101" s="23"/>
      <c r="W101" s="23"/>
      <c r="X101" s="23"/>
    </row>
    <row r="102">
      <c r="A102" s="10" t="s">
        <v>4316</v>
      </c>
      <c r="B102" s="10" t="s">
        <v>2426</v>
      </c>
      <c r="C102" s="23"/>
      <c r="D102" s="8"/>
      <c r="E102" s="20"/>
      <c r="F102" s="92" t="s">
        <v>4317</v>
      </c>
      <c r="G102" s="85" t="s">
        <v>3881</v>
      </c>
      <c r="H102" s="10" t="s">
        <v>4318</v>
      </c>
      <c r="I102" s="8" t="s">
        <v>4252</v>
      </c>
      <c r="J102" s="91" t="s">
        <v>4319</v>
      </c>
      <c r="K102" s="23"/>
      <c r="L102" s="23"/>
      <c r="M102" s="23"/>
      <c r="N102" s="23"/>
      <c r="O102" s="23"/>
      <c r="P102" s="23"/>
      <c r="Q102" s="23"/>
      <c r="R102" s="23"/>
      <c r="S102" s="23"/>
      <c r="T102" s="23"/>
      <c r="U102" s="23"/>
      <c r="V102" s="23"/>
      <c r="W102" s="23"/>
      <c r="X102" s="23"/>
    </row>
    <row r="103">
      <c r="A103" s="10" t="s">
        <v>4320</v>
      </c>
      <c r="B103" s="10" t="s">
        <v>2426</v>
      </c>
      <c r="C103" s="23"/>
      <c r="D103" s="8"/>
      <c r="E103" s="20"/>
      <c r="F103" s="92" t="s">
        <v>4321</v>
      </c>
      <c r="G103" s="85" t="s">
        <v>3881</v>
      </c>
      <c r="H103" s="10" t="s">
        <v>4322</v>
      </c>
      <c r="I103" s="8" t="s">
        <v>4252</v>
      </c>
      <c r="J103" s="91" t="s">
        <v>4323</v>
      </c>
      <c r="K103" s="23"/>
      <c r="L103" s="23"/>
      <c r="M103" s="23"/>
      <c r="N103" s="23"/>
      <c r="O103" s="23"/>
      <c r="P103" s="23"/>
      <c r="Q103" s="23"/>
      <c r="R103" s="23"/>
      <c r="S103" s="23"/>
      <c r="T103" s="23"/>
      <c r="U103" s="23"/>
      <c r="V103" s="23"/>
      <c r="W103" s="23"/>
      <c r="X103" s="23"/>
    </row>
    <row r="104">
      <c r="A104" s="10" t="s">
        <v>4324</v>
      </c>
      <c r="B104" s="6" t="s">
        <v>2321</v>
      </c>
      <c r="C104" s="23"/>
      <c r="D104" s="23"/>
      <c r="E104" s="10" t="s">
        <v>4325</v>
      </c>
      <c r="F104" s="10" t="s">
        <v>4324</v>
      </c>
      <c r="G104" s="85" t="s">
        <v>3881</v>
      </c>
      <c r="H104" s="10" t="s">
        <v>4326</v>
      </c>
      <c r="I104" s="8" t="s">
        <v>4327</v>
      </c>
      <c r="J104" s="86" t="s">
        <v>4328</v>
      </c>
      <c r="K104" s="23"/>
      <c r="L104" s="23"/>
      <c r="M104" s="23"/>
      <c r="N104" s="23"/>
      <c r="O104" s="23"/>
      <c r="P104" s="23"/>
      <c r="Q104" s="23"/>
      <c r="R104" s="23"/>
      <c r="S104" s="23"/>
      <c r="T104" s="23"/>
      <c r="U104" s="23"/>
      <c r="V104" s="23"/>
      <c r="W104" s="23"/>
      <c r="X104" s="23"/>
    </row>
    <row r="105">
      <c r="A105" s="10" t="s">
        <v>4329</v>
      </c>
      <c r="B105" s="10" t="s">
        <v>4330</v>
      </c>
      <c r="C105" s="23"/>
      <c r="D105" s="23"/>
      <c r="E105" s="20"/>
      <c r="F105" s="92" t="s">
        <v>4331</v>
      </c>
      <c r="G105" s="85" t="s">
        <v>3881</v>
      </c>
      <c r="H105" s="10" t="s">
        <v>4332</v>
      </c>
      <c r="I105" s="8" t="s">
        <v>4333</v>
      </c>
      <c r="J105" s="86" t="s">
        <v>4334</v>
      </c>
      <c r="K105" s="23"/>
      <c r="L105" s="23"/>
      <c r="M105" s="23"/>
      <c r="N105" s="23"/>
      <c r="O105" s="23"/>
      <c r="P105" s="23"/>
      <c r="Q105" s="23"/>
      <c r="R105" s="23"/>
      <c r="S105" s="23"/>
      <c r="T105" s="23"/>
      <c r="U105" s="23"/>
      <c r="V105" s="23"/>
      <c r="W105" s="23"/>
      <c r="X105" s="23"/>
    </row>
    <row r="106">
      <c r="A106" s="10" t="s">
        <v>4335</v>
      </c>
      <c r="B106" s="10" t="s">
        <v>4336</v>
      </c>
      <c r="C106" s="23"/>
      <c r="D106" s="23"/>
      <c r="E106" s="20"/>
      <c r="F106" s="104" t="s">
        <v>4337</v>
      </c>
      <c r="G106" s="85" t="s">
        <v>3881</v>
      </c>
      <c r="H106" s="10" t="s">
        <v>4338</v>
      </c>
      <c r="I106" s="8" t="s">
        <v>4339</v>
      </c>
      <c r="J106" s="86" t="s">
        <v>4340</v>
      </c>
      <c r="K106" s="23"/>
      <c r="L106" s="23"/>
      <c r="M106" s="23"/>
      <c r="N106" s="23"/>
      <c r="O106" s="23"/>
      <c r="P106" s="23"/>
      <c r="Q106" s="23"/>
      <c r="R106" s="23"/>
      <c r="S106" s="23"/>
      <c r="T106" s="23"/>
      <c r="U106" s="23"/>
      <c r="V106" s="23"/>
      <c r="W106" s="23"/>
      <c r="X106" s="23"/>
    </row>
    <row r="107">
      <c r="A107" s="10" t="s">
        <v>4335</v>
      </c>
      <c r="B107" s="10" t="s">
        <v>4341</v>
      </c>
      <c r="C107" s="23"/>
      <c r="D107" s="23"/>
      <c r="E107" s="20"/>
      <c r="F107" s="104" t="s">
        <v>4342</v>
      </c>
      <c r="G107" s="85" t="s">
        <v>3881</v>
      </c>
      <c r="H107" s="10" t="s">
        <v>4343</v>
      </c>
      <c r="I107" s="8" t="s">
        <v>4344</v>
      </c>
      <c r="J107" s="86" t="s">
        <v>4345</v>
      </c>
      <c r="K107" s="23"/>
      <c r="L107" s="23"/>
      <c r="M107" s="23"/>
      <c r="N107" s="23"/>
      <c r="O107" s="23"/>
      <c r="P107" s="23"/>
      <c r="Q107" s="23"/>
      <c r="R107" s="23"/>
      <c r="S107" s="23"/>
      <c r="T107" s="23"/>
      <c r="U107" s="23"/>
      <c r="V107" s="23"/>
      <c r="W107" s="23"/>
      <c r="X107" s="23"/>
    </row>
    <row r="108">
      <c r="A108" s="10" t="s">
        <v>4335</v>
      </c>
      <c r="B108" s="10" t="s">
        <v>4346</v>
      </c>
      <c r="C108" s="23"/>
      <c r="D108" s="23"/>
      <c r="E108" s="20"/>
      <c r="F108" s="104" t="s">
        <v>4347</v>
      </c>
      <c r="G108" s="85" t="s">
        <v>3881</v>
      </c>
      <c r="H108" s="10" t="s">
        <v>4348</v>
      </c>
      <c r="I108" s="23"/>
      <c r="J108" s="86" t="s">
        <v>4349</v>
      </c>
      <c r="K108" s="23"/>
      <c r="L108" s="23"/>
      <c r="M108" s="23"/>
      <c r="N108" s="23"/>
      <c r="O108" s="23"/>
      <c r="P108" s="23"/>
      <c r="Q108" s="23"/>
      <c r="R108" s="23"/>
      <c r="S108" s="23"/>
      <c r="T108" s="23"/>
      <c r="U108" s="23"/>
      <c r="V108" s="23"/>
      <c r="W108" s="23"/>
      <c r="X108" s="23"/>
    </row>
    <row r="109">
      <c r="A109" s="10" t="s">
        <v>4335</v>
      </c>
      <c r="B109" s="10" t="s">
        <v>4350</v>
      </c>
      <c r="C109" s="23"/>
      <c r="D109" s="23"/>
      <c r="E109" s="10"/>
      <c r="F109" s="92" t="s">
        <v>4351</v>
      </c>
      <c r="G109" s="85" t="s">
        <v>3881</v>
      </c>
      <c r="H109" s="10" t="s">
        <v>4352</v>
      </c>
      <c r="I109" s="8" t="s">
        <v>4353</v>
      </c>
      <c r="J109" s="86" t="s">
        <v>4354</v>
      </c>
      <c r="K109" s="23"/>
      <c r="L109" s="23"/>
      <c r="M109" s="23"/>
      <c r="N109" s="23"/>
      <c r="O109" s="23"/>
      <c r="P109" s="23"/>
      <c r="Q109" s="23"/>
      <c r="R109" s="23"/>
      <c r="S109" s="23"/>
      <c r="T109" s="23"/>
      <c r="U109" s="23"/>
      <c r="V109" s="23"/>
      <c r="W109" s="23"/>
      <c r="X109" s="23"/>
    </row>
    <row r="110">
      <c r="A110" s="10" t="s">
        <v>4355</v>
      </c>
      <c r="B110" s="62" t="s">
        <v>3055</v>
      </c>
      <c r="C110" s="23"/>
      <c r="D110" s="23"/>
      <c r="E110" s="20"/>
      <c r="F110" s="92" t="s">
        <v>4356</v>
      </c>
      <c r="G110" s="85" t="s">
        <v>3881</v>
      </c>
      <c r="H110" s="10" t="s">
        <v>4357</v>
      </c>
      <c r="I110" s="8" t="s">
        <v>4358</v>
      </c>
      <c r="J110" s="91" t="s">
        <v>4359</v>
      </c>
      <c r="K110" s="23"/>
      <c r="L110" s="23"/>
      <c r="M110" s="23"/>
      <c r="N110" s="23"/>
      <c r="O110" s="23"/>
      <c r="P110" s="23"/>
      <c r="Q110" s="23"/>
      <c r="R110" s="23"/>
      <c r="S110" s="23"/>
      <c r="T110" s="23"/>
      <c r="U110" s="23"/>
      <c r="V110" s="23"/>
      <c r="W110" s="23"/>
      <c r="X110" s="23"/>
    </row>
    <row r="111">
      <c r="A111" s="10" t="s">
        <v>4355</v>
      </c>
      <c r="B111" s="62" t="s">
        <v>4360</v>
      </c>
      <c r="C111" s="23"/>
      <c r="D111" s="23"/>
      <c r="E111" s="10" t="s">
        <v>4361</v>
      </c>
      <c r="F111" s="105" t="s">
        <v>4362</v>
      </c>
      <c r="G111" s="85" t="s">
        <v>3881</v>
      </c>
      <c r="H111" s="10" t="s">
        <v>4363</v>
      </c>
      <c r="I111" s="23"/>
      <c r="J111" s="91" t="s">
        <v>4364</v>
      </c>
      <c r="K111" s="23"/>
      <c r="L111" s="23"/>
      <c r="M111" s="23"/>
      <c r="N111" s="23"/>
      <c r="O111" s="23"/>
      <c r="P111" s="23"/>
      <c r="Q111" s="23"/>
      <c r="R111" s="23"/>
      <c r="S111" s="23"/>
      <c r="T111" s="23"/>
      <c r="U111" s="23"/>
      <c r="V111" s="23"/>
      <c r="W111" s="23"/>
      <c r="X111" s="23"/>
    </row>
    <row r="112">
      <c r="A112" s="10" t="s">
        <v>4355</v>
      </c>
      <c r="B112" s="62" t="s">
        <v>3055</v>
      </c>
      <c r="C112" s="23"/>
      <c r="D112" s="23"/>
      <c r="E112" s="20"/>
      <c r="F112" s="103" t="s">
        <v>4365</v>
      </c>
      <c r="G112" s="85" t="s">
        <v>3881</v>
      </c>
      <c r="H112" s="10" t="s">
        <v>4366</v>
      </c>
      <c r="I112" s="23"/>
      <c r="J112" s="91" t="s">
        <v>4367</v>
      </c>
      <c r="K112" s="23"/>
      <c r="L112" s="23"/>
      <c r="M112" s="23"/>
      <c r="N112" s="23"/>
      <c r="O112" s="23"/>
      <c r="P112" s="23"/>
      <c r="Q112" s="23"/>
      <c r="R112" s="23"/>
      <c r="S112" s="23"/>
      <c r="T112" s="23"/>
      <c r="U112" s="23"/>
      <c r="V112" s="23"/>
      <c r="W112" s="23"/>
      <c r="X112" s="23"/>
    </row>
    <row r="113">
      <c r="A113" s="10" t="s">
        <v>4355</v>
      </c>
      <c r="B113" s="62" t="s">
        <v>3055</v>
      </c>
      <c r="C113" s="23"/>
      <c r="D113" s="23"/>
      <c r="E113" s="20"/>
      <c r="F113" s="103" t="s">
        <v>4368</v>
      </c>
      <c r="G113" s="85" t="s">
        <v>3881</v>
      </c>
      <c r="H113" s="10" t="s">
        <v>4369</v>
      </c>
      <c r="I113" s="23"/>
      <c r="J113" s="86" t="s">
        <v>4370</v>
      </c>
      <c r="K113" s="23"/>
      <c r="L113" s="23"/>
      <c r="M113" s="23"/>
      <c r="N113" s="23"/>
      <c r="O113" s="23"/>
      <c r="P113" s="23"/>
      <c r="Q113" s="23"/>
      <c r="R113" s="23"/>
      <c r="S113" s="23"/>
      <c r="T113" s="23"/>
      <c r="U113" s="23"/>
      <c r="V113" s="23"/>
      <c r="W113" s="23"/>
      <c r="X113" s="23"/>
    </row>
    <row r="114">
      <c r="A114" s="10" t="s">
        <v>4371</v>
      </c>
      <c r="B114" s="10" t="s">
        <v>4372</v>
      </c>
      <c r="C114" s="23"/>
      <c r="D114" s="23"/>
      <c r="E114" s="10"/>
      <c r="F114" s="92" t="s">
        <v>4373</v>
      </c>
      <c r="G114" s="85" t="s">
        <v>3881</v>
      </c>
      <c r="H114" s="10" t="s">
        <v>4374</v>
      </c>
      <c r="I114" s="48"/>
      <c r="J114" s="86" t="s">
        <v>4375</v>
      </c>
      <c r="K114" s="23"/>
      <c r="L114" s="23"/>
      <c r="M114" s="23"/>
      <c r="N114" s="23"/>
      <c r="O114" s="23"/>
      <c r="P114" s="23"/>
      <c r="Q114" s="23"/>
      <c r="R114" s="23"/>
      <c r="S114" s="23"/>
      <c r="T114" s="23"/>
      <c r="U114" s="23"/>
      <c r="V114" s="23"/>
      <c r="W114" s="23"/>
      <c r="X114" s="23"/>
    </row>
    <row r="115">
      <c r="A115" s="10" t="s">
        <v>4371</v>
      </c>
      <c r="B115" s="10" t="s">
        <v>4376</v>
      </c>
      <c r="C115" s="23"/>
      <c r="D115" s="23"/>
      <c r="E115" s="10"/>
      <c r="F115" s="92" t="s">
        <v>4377</v>
      </c>
      <c r="G115" s="85" t="s">
        <v>3881</v>
      </c>
      <c r="H115" s="10" t="s">
        <v>4378</v>
      </c>
      <c r="I115" s="55" t="s">
        <v>4379</v>
      </c>
      <c r="J115" s="91" t="s">
        <v>4380</v>
      </c>
      <c r="K115" s="23"/>
      <c r="L115" s="23"/>
      <c r="M115" s="23"/>
      <c r="N115" s="23"/>
      <c r="O115" s="23"/>
      <c r="P115" s="23"/>
      <c r="Q115" s="23"/>
      <c r="R115" s="23"/>
      <c r="S115" s="23"/>
      <c r="T115" s="23"/>
      <c r="U115" s="23"/>
      <c r="V115" s="23"/>
      <c r="W115" s="23"/>
      <c r="X115" s="23"/>
    </row>
    <row r="116">
      <c r="A116" s="10" t="s">
        <v>4371</v>
      </c>
      <c r="B116" s="10" t="s">
        <v>4376</v>
      </c>
      <c r="C116" s="23"/>
      <c r="D116" s="23"/>
      <c r="E116" s="20"/>
      <c r="F116" s="92" t="s">
        <v>4381</v>
      </c>
      <c r="G116" s="85" t="s">
        <v>3881</v>
      </c>
      <c r="H116" s="10" t="s">
        <v>4382</v>
      </c>
      <c r="I116" s="23"/>
      <c r="J116" s="86" t="s">
        <v>4383</v>
      </c>
      <c r="K116" s="23"/>
      <c r="L116" s="23"/>
      <c r="M116" s="23"/>
      <c r="N116" s="23"/>
      <c r="O116" s="23"/>
      <c r="P116" s="23"/>
      <c r="Q116" s="23"/>
      <c r="R116" s="23"/>
      <c r="S116" s="23"/>
      <c r="T116" s="23"/>
      <c r="U116" s="23"/>
      <c r="V116" s="23"/>
      <c r="W116" s="23"/>
      <c r="X116" s="23"/>
    </row>
    <row r="117">
      <c r="A117" s="10" t="s">
        <v>4384</v>
      </c>
      <c r="B117" s="10" t="s">
        <v>3029</v>
      </c>
      <c r="C117" s="23"/>
      <c r="D117" s="23"/>
      <c r="E117" s="20"/>
      <c r="F117" s="92" t="s">
        <v>4385</v>
      </c>
      <c r="G117" s="85" t="s">
        <v>3881</v>
      </c>
      <c r="H117" s="10" t="s">
        <v>4386</v>
      </c>
      <c r="I117" s="8"/>
      <c r="J117" s="86" t="s">
        <v>4387</v>
      </c>
      <c r="K117" s="23"/>
      <c r="L117" s="23"/>
      <c r="M117" s="23"/>
      <c r="N117" s="23"/>
      <c r="O117" s="8"/>
      <c r="P117" s="23"/>
      <c r="Q117" s="23"/>
      <c r="R117" s="23"/>
      <c r="S117" s="23"/>
      <c r="T117" s="23"/>
      <c r="U117" s="23"/>
      <c r="V117" s="23"/>
      <c r="W117" s="23"/>
      <c r="X117" s="23"/>
    </row>
    <row r="118">
      <c r="A118" s="10" t="s">
        <v>4384</v>
      </c>
      <c r="B118" s="10" t="s">
        <v>4388</v>
      </c>
      <c r="C118" s="23"/>
      <c r="D118" s="23"/>
      <c r="E118" s="20"/>
      <c r="F118" s="92" t="s">
        <v>4389</v>
      </c>
      <c r="G118" s="85" t="s">
        <v>3881</v>
      </c>
      <c r="H118" s="10" t="s">
        <v>4390</v>
      </c>
      <c r="I118" s="23"/>
      <c r="J118" s="86" t="s">
        <v>4391</v>
      </c>
      <c r="K118" s="23"/>
      <c r="L118" s="23"/>
      <c r="M118" s="23"/>
      <c r="N118" s="23"/>
      <c r="O118" s="23"/>
      <c r="P118" s="23"/>
      <c r="Q118" s="23"/>
      <c r="R118" s="23"/>
      <c r="S118" s="23"/>
      <c r="T118" s="23"/>
      <c r="U118" s="23"/>
      <c r="V118" s="23"/>
      <c r="W118" s="23"/>
      <c r="X118" s="23"/>
    </row>
    <row r="119">
      <c r="A119" s="10" t="s">
        <v>4384</v>
      </c>
      <c r="B119" s="10" t="s">
        <v>3029</v>
      </c>
      <c r="C119" s="23"/>
      <c r="D119" s="23"/>
      <c r="E119" s="20"/>
      <c r="F119" s="92" t="s">
        <v>4392</v>
      </c>
      <c r="G119" s="85" t="s">
        <v>3881</v>
      </c>
      <c r="H119" s="10" t="s">
        <v>4393</v>
      </c>
      <c r="I119" s="8"/>
      <c r="J119" s="91" t="s">
        <v>4394</v>
      </c>
      <c r="K119" s="23"/>
      <c r="L119" s="23"/>
      <c r="M119" s="23"/>
      <c r="N119" s="23"/>
      <c r="O119" s="23"/>
      <c r="P119" s="23"/>
      <c r="Q119" s="23"/>
      <c r="R119" s="23"/>
      <c r="S119" s="23"/>
      <c r="T119" s="23"/>
      <c r="U119" s="23"/>
      <c r="V119" s="23"/>
      <c r="W119" s="23"/>
      <c r="X119" s="23"/>
    </row>
    <row r="120">
      <c r="A120" s="10" t="s">
        <v>4384</v>
      </c>
      <c r="B120" s="10" t="s">
        <v>3029</v>
      </c>
      <c r="C120" s="23"/>
      <c r="D120" s="23"/>
      <c r="E120" s="20"/>
      <c r="F120" s="92" t="s">
        <v>4395</v>
      </c>
      <c r="G120" s="85" t="s">
        <v>3881</v>
      </c>
      <c r="H120" s="10" t="s">
        <v>4396</v>
      </c>
      <c r="I120" s="8"/>
      <c r="J120" s="91" t="s">
        <v>4397</v>
      </c>
      <c r="K120" s="23"/>
      <c r="L120" s="23"/>
      <c r="M120" s="23"/>
      <c r="N120" s="23"/>
      <c r="O120" s="23"/>
      <c r="P120" s="23"/>
      <c r="Q120" s="23"/>
      <c r="R120" s="23"/>
      <c r="S120" s="23"/>
      <c r="T120" s="23"/>
      <c r="U120" s="23"/>
      <c r="V120" s="23"/>
      <c r="W120" s="23"/>
      <c r="X120" s="23"/>
    </row>
    <row r="121">
      <c r="A121" s="10" t="s">
        <v>4384</v>
      </c>
      <c r="B121" s="10" t="s">
        <v>3029</v>
      </c>
      <c r="C121" s="23"/>
      <c r="D121" s="23"/>
      <c r="E121" s="20"/>
      <c r="F121" s="8" t="s">
        <v>4398</v>
      </c>
      <c r="G121" s="85" t="s">
        <v>3881</v>
      </c>
      <c r="H121" s="10" t="s">
        <v>4399</v>
      </c>
      <c r="I121" s="8" t="s">
        <v>4400</v>
      </c>
      <c r="J121" s="86" t="s">
        <v>4401</v>
      </c>
      <c r="K121" s="23"/>
      <c r="L121" s="23"/>
      <c r="M121" s="23"/>
      <c r="N121" s="23"/>
      <c r="O121" s="23"/>
      <c r="P121" s="23"/>
      <c r="Q121" s="23"/>
      <c r="R121" s="23"/>
      <c r="S121" s="23"/>
      <c r="T121" s="23"/>
      <c r="U121" s="23"/>
      <c r="V121" s="23"/>
      <c r="W121" s="23"/>
      <c r="X121" s="23"/>
    </row>
    <row r="122">
      <c r="A122" s="10" t="s">
        <v>4384</v>
      </c>
      <c r="B122" s="10" t="s">
        <v>3029</v>
      </c>
      <c r="C122" s="23"/>
      <c r="D122" s="23"/>
      <c r="E122" s="20"/>
      <c r="F122" s="8" t="s">
        <v>4402</v>
      </c>
      <c r="G122" s="85" t="s">
        <v>3881</v>
      </c>
      <c r="H122" s="10" t="s">
        <v>4403</v>
      </c>
      <c r="I122" s="23"/>
      <c r="J122" s="86" t="s">
        <v>4404</v>
      </c>
      <c r="K122" s="23"/>
      <c r="L122" s="23"/>
      <c r="M122" s="23"/>
      <c r="N122" s="23"/>
      <c r="O122" s="23"/>
      <c r="P122" s="23"/>
      <c r="Q122" s="23"/>
      <c r="R122" s="23"/>
      <c r="S122" s="23"/>
      <c r="T122" s="23"/>
      <c r="U122" s="23"/>
      <c r="V122" s="23"/>
      <c r="W122" s="23"/>
      <c r="X122" s="23"/>
    </row>
    <row r="123">
      <c r="A123" s="10" t="s">
        <v>4384</v>
      </c>
      <c r="B123" s="10" t="s">
        <v>3029</v>
      </c>
      <c r="C123" s="23"/>
      <c r="D123" s="23"/>
      <c r="E123" s="20"/>
      <c r="F123" s="8" t="s">
        <v>4405</v>
      </c>
      <c r="G123" s="85" t="s">
        <v>3881</v>
      </c>
      <c r="H123" s="10" t="s">
        <v>4406</v>
      </c>
      <c r="I123" s="106" t="s">
        <v>4407</v>
      </c>
      <c r="J123" s="86" t="s">
        <v>4408</v>
      </c>
      <c r="K123" s="23"/>
      <c r="L123" s="23"/>
      <c r="M123" s="23"/>
      <c r="N123" s="23"/>
      <c r="O123" s="23"/>
      <c r="P123" s="23"/>
      <c r="Q123" s="23"/>
      <c r="R123" s="23"/>
      <c r="S123" s="23"/>
      <c r="T123" s="23"/>
      <c r="U123" s="23"/>
      <c r="V123" s="23"/>
      <c r="W123" s="23"/>
      <c r="X123" s="23"/>
    </row>
    <row r="124">
      <c r="A124" s="10" t="s">
        <v>4409</v>
      </c>
      <c r="B124" s="6" t="s">
        <v>4410</v>
      </c>
      <c r="C124" s="23"/>
      <c r="D124" s="23"/>
      <c r="E124" s="8" t="s">
        <v>4411</v>
      </c>
      <c r="F124" s="8" t="s">
        <v>4412</v>
      </c>
      <c r="G124" s="85" t="s">
        <v>3881</v>
      </c>
      <c r="H124" s="10" t="s">
        <v>4413</v>
      </c>
      <c r="I124" s="23"/>
      <c r="J124" s="86" t="s">
        <v>4414</v>
      </c>
      <c r="K124" s="23"/>
      <c r="L124" s="23"/>
      <c r="M124" s="23"/>
      <c r="N124" s="23"/>
      <c r="O124" s="23"/>
      <c r="P124" s="23"/>
      <c r="Q124" s="23"/>
      <c r="R124" s="23"/>
      <c r="S124" s="23"/>
      <c r="T124" s="23"/>
      <c r="U124" s="23"/>
      <c r="V124" s="23"/>
      <c r="W124" s="23"/>
      <c r="X124" s="23"/>
    </row>
    <row r="125">
      <c r="A125" s="10" t="s">
        <v>4415</v>
      </c>
      <c r="B125" s="6" t="s">
        <v>4416</v>
      </c>
      <c r="C125" s="23"/>
      <c r="D125" s="23"/>
      <c r="E125" s="8" t="s">
        <v>4417</v>
      </c>
      <c r="F125" s="8" t="s">
        <v>4418</v>
      </c>
      <c r="G125" s="85" t="s">
        <v>3881</v>
      </c>
      <c r="H125" s="10" t="s">
        <v>4419</v>
      </c>
      <c r="I125" s="23"/>
      <c r="J125" s="91" t="s">
        <v>4420</v>
      </c>
      <c r="K125" s="23"/>
      <c r="L125" s="23"/>
      <c r="M125" s="23"/>
      <c r="N125" s="23"/>
      <c r="O125" s="23"/>
      <c r="P125" s="23"/>
      <c r="Q125" s="23"/>
      <c r="R125" s="23"/>
      <c r="S125" s="23"/>
      <c r="T125" s="23"/>
      <c r="U125" s="23"/>
      <c r="V125" s="23"/>
      <c r="W125" s="23"/>
      <c r="X125" s="23"/>
    </row>
    <row r="126">
      <c r="A126" s="10" t="s">
        <v>4421</v>
      </c>
      <c r="B126" s="6" t="s">
        <v>4422</v>
      </c>
      <c r="C126" s="23"/>
      <c r="D126" s="23"/>
      <c r="E126" s="23"/>
      <c r="F126" s="8" t="s">
        <v>4423</v>
      </c>
      <c r="G126" s="85" t="s">
        <v>3881</v>
      </c>
      <c r="H126" s="10" t="s">
        <v>4424</v>
      </c>
      <c r="I126" s="23"/>
      <c r="J126" s="86" t="s">
        <v>4425</v>
      </c>
      <c r="K126" s="23"/>
      <c r="L126" s="23"/>
      <c r="M126" s="23"/>
      <c r="N126" s="23"/>
      <c r="O126" s="23"/>
      <c r="P126" s="23"/>
      <c r="Q126" s="23"/>
      <c r="R126" s="23"/>
      <c r="S126" s="23"/>
      <c r="T126" s="23"/>
      <c r="U126" s="23"/>
      <c r="V126" s="23"/>
      <c r="W126" s="23"/>
      <c r="X126" s="23"/>
    </row>
    <row r="127">
      <c r="A127" s="10" t="s">
        <v>4426</v>
      </c>
      <c r="B127" s="6" t="s">
        <v>4427</v>
      </c>
      <c r="C127" s="23"/>
      <c r="D127" s="23"/>
      <c r="E127" s="23"/>
      <c r="F127" s="8" t="s">
        <v>4428</v>
      </c>
      <c r="G127" s="85" t="s">
        <v>3881</v>
      </c>
      <c r="H127" s="10" t="s">
        <v>4429</v>
      </c>
      <c r="I127" s="23"/>
      <c r="J127" s="86" t="s">
        <v>4430</v>
      </c>
      <c r="K127" s="23"/>
      <c r="L127" s="23"/>
      <c r="M127" s="23"/>
      <c r="N127" s="23"/>
      <c r="O127" s="23"/>
      <c r="P127" s="23"/>
      <c r="Q127" s="23"/>
      <c r="R127" s="23"/>
      <c r="S127" s="23"/>
      <c r="T127" s="23"/>
      <c r="U127" s="23"/>
      <c r="V127" s="23"/>
      <c r="W127" s="23"/>
      <c r="X127" s="23"/>
    </row>
    <row r="128">
      <c r="A128" s="10" t="s">
        <v>4431</v>
      </c>
      <c r="B128" s="6" t="s">
        <v>4432</v>
      </c>
      <c r="C128" s="23"/>
      <c r="D128" s="23"/>
      <c r="E128" s="23"/>
      <c r="F128" s="8" t="s">
        <v>4433</v>
      </c>
      <c r="G128" s="85" t="s">
        <v>3881</v>
      </c>
      <c r="H128" s="10" t="s">
        <v>4434</v>
      </c>
      <c r="I128" s="23"/>
      <c r="J128" s="91" t="s">
        <v>4435</v>
      </c>
      <c r="K128" s="23"/>
      <c r="L128" s="23"/>
      <c r="M128" s="23"/>
      <c r="N128" s="23"/>
      <c r="O128" s="23"/>
      <c r="P128" s="23"/>
      <c r="Q128" s="23"/>
      <c r="R128" s="23"/>
      <c r="S128" s="23"/>
      <c r="T128" s="23"/>
      <c r="U128" s="23"/>
      <c r="V128" s="23"/>
      <c r="W128" s="23"/>
      <c r="X128" s="23"/>
    </row>
    <row r="129">
      <c r="A129" s="10" t="s">
        <v>4436</v>
      </c>
      <c r="B129" s="6" t="s">
        <v>4437</v>
      </c>
      <c r="C129" s="23"/>
      <c r="D129" s="23"/>
      <c r="E129" s="10" t="s">
        <v>4438</v>
      </c>
      <c r="F129" s="92" t="s">
        <v>4436</v>
      </c>
      <c r="G129" s="85" t="s">
        <v>3881</v>
      </c>
      <c r="H129" s="62" t="s">
        <v>4439</v>
      </c>
      <c r="I129" s="23"/>
      <c r="J129" s="86" t="s">
        <v>4440</v>
      </c>
      <c r="K129" s="23"/>
      <c r="L129" s="23"/>
      <c r="M129" s="23"/>
      <c r="N129" s="23"/>
      <c r="O129" s="23"/>
      <c r="P129" s="23"/>
      <c r="Q129" s="23"/>
      <c r="R129" s="23"/>
      <c r="S129" s="23"/>
      <c r="T129" s="23"/>
      <c r="U129" s="23"/>
      <c r="V129" s="23"/>
      <c r="W129" s="23"/>
      <c r="X129" s="23"/>
    </row>
    <row r="130">
      <c r="A130" s="107" t="s">
        <v>4441</v>
      </c>
      <c r="B130" s="6" t="s">
        <v>4442</v>
      </c>
      <c r="C130" s="23"/>
      <c r="D130" s="23"/>
      <c r="E130" s="10" t="s">
        <v>4443</v>
      </c>
      <c r="F130" s="84" t="s">
        <v>4441</v>
      </c>
      <c r="G130" s="85" t="s">
        <v>3881</v>
      </c>
      <c r="H130" s="62" t="s">
        <v>4444</v>
      </c>
      <c r="I130" s="8" t="s">
        <v>4445</v>
      </c>
      <c r="J130" s="86" t="s">
        <v>4446</v>
      </c>
      <c r="K130" s="23"/>
      <c r="L130" s="23"/>
      <c r="M130" s="23"/>
      <c r="N130" s="23"/>
      <c r="O130" s="23"/>
      <c r="P130" s="23"/>
      <c r="Q130" s="23"/>
      <c r="R130" s="23"/>
      <c r="S130" s="23"/>
      <c r="T130" s="23"/>
      <c r="U130" s="23"/>
      <c r="V130" s="23"/>
      <c r="W130" s="23"/>
      <c r="X130" s="23"/>
    </row>
    <row r="131">
      <c r="A131" s="10" t="s">
        <v>4021</v>
      </c>
      <c r="B131" s="6" t="s">
        <v>4447</v>
      </c>
      <c r="C131" s="23"/>
      <c r="D131" s="23"/>
      <c r="E131" s="62" t="s">
        <v>4448</v>
      </c>
      <c r="F131" s="92" t="s">
        <v>4021</v>
      </c>
      <c r="G131" s="85" t="s">
        <v>3881</v>
      </c>
      <c r="H131" s="62" t="s">
        <v>4449</v>
      </c>
      <c r="I131" s="55" t="s">
        <v>4450</v>
      </c>
      <c r="J131" s="86" t="s">
        <v>4451</v>
      </c>
      <c r="K131" s="23"/>
      <c r="L131" s="23"/>
      <c r="M131" s="23"/>
      <c r="N131" s="23"/>
      <c r="O131" s="23"/>
      <c r="P131" s="23"/>
      <c r="Q131" s="23"/>
      <c r="R131" s="23"/>
      <c r="S131" s="23"/>
      <c r="T131" s="23"/>
      <c r="U131" s="23"/>
      <c r="V131" s="23"/>
      <c r="W131" s="23"/>
      <c r="X131" s="23"/>
    </row>
    <row r="132">
      <c r="A132" s="10" t="s">
        <v>4026</v>
      </c>
      <c r="B132" s="6" t="s">
        <v>4452</v>
      </c>
      <c r="C132" s="23"/>
      <c r="D132" s="23"/>
      <c r="E132" s="62" t="s">
        <v>4453</v>
      </c>
      <c r="F132" s="103" t="s">
        <v>4026</v>
      </c>
      <c r="G132" s="85" t="s">
        <v>3881</v>
      </c>
      <c r="H132" s="62" t="s">
        <v>4454</v>
      </c>
      <c r="I132" s="8" t="s">
        <v>4445</v>
      </c>
      <c r="J132" s="86" t="s">
        <v>4455</v>
      </c>
      <c r="K132" s="23"/>
      <c r="L132" s="23"/>
      <c r="M132" s="23"/>
      <c r="N132" s="23"/>
      <c r="O132" s="23"/>
      <c r="P132" s="23"/>
      <c r="Q132" s="23"/>
      <c r="R132" s="23"/>
      <c r="S132" s="23"/>
      <c r="T132" s="23"/>
      <c r="U132" s="23"/>
      <c r="V132" s="23"/>
      <c r="W132" s="23"/>
      <c r="X132" s="23"/>
    </row>
    <row r="133">
      <c r="A133" s="10" t="s">
        <v>4456</v>
      </c>
      <c r="B133" s="6" t="s">
        <v>4457</v>
      </c>
      <c r="C133" s="23"/>
      <c r="D133" s="23"/>
      <c r="E133" s="20"/>
      <c r="F133" s="108" t="s">
        <v>4458</v>
      </c>
      <c r="G133" s="85" t="s">
        <v>3881</v>
      </c>
      <c r="H133" s="62" t="s">
        <v>4459</v>
      </c>
      <c r="I133" s="8" t="s">
        <v>4445</v>
      </c>
      <c r="J133" s="86" t="s">
        <v>4460</v>
      </c>
      <c r="K133" s="23"/>
      <c r="L133" s="23"/>
      <c r="M133" s="23"/>
      <c r="N133" s="23"/>
      <c r="O133" s="23"/>
      <c r="P133" s="23"/>
      <c r="Q133" s="23"/>
      <c r="R133" s="23"/>
      <c r="S133" s="23"/>
      <c r="T133" s="23"/>
      <c r="U133" s="23"/>
      <c r="V133" s="23"/>
      <c r="W133" s="23"/>
      <c r="X133" s="23"/>
    </row>
    <row r="134">
      <c r="A134" s="10" t="s">
        <v>4461</v>
      </c>
      <c r="B134" s="6" t="s">
        <v>4462</v>
      </c>
      <c r="C134" s="23"/>
      <c r="D134" s="23"/>
      <c r="E134" s="20"/>
      <c r="F134" s="109" t="s">
        <v>4463</v>
      </c>
      <c r="G134" s="85" t="s">
        <v>3881</v>
      </c>
      <c r="H134" s="62" t="s">
        <v>4464</v>
      </c>
      <c r="I134" s="23"/>
      <c r="J134" s="86" t="s">
        <v>4465</v>
      </c>
      <c r="K134" s="23"/>
      <c r="L134" s="23"/>
      <c r="M134" s="23"/>
      <c r="N134" s="23"/>
      <c r="O134" s="23"/>
      <c r="P134" s="23"/>
      <c r="Q134" s="23"/>
      <c r="R134" s="23"/>
      <c r="S134" s="23"/>
      <c r="T134" s="23"/>
      <c r="U134" s="23"/>
      <c r="V134" s="23"/>
      <c r="W134" s="23"/>
      <c r="X134" s="23"/>
    </row>
    <row r="135">
      <c r="A135" s="10" t="s">
        <v>4466</v>
      </c>
      <c r="B135" s="6" t="s">
        <v>4467</v>
      </c>
      <c r="C135" s="23"/>
      <c r="D135" s="20"/>
      <c r="E135" s="8" t="s">
        <v>4468</v>
      </c>
      <c r="F135" s="8" t="s">
        <v>4469</v>
      </c>
      <c r="G135" s="85" t="s">
        <v>3881</v>
      </c>
      <c r="H135" s="10" t="s">
        <v>4470</v>
      </c>
      <c r="I135" s="8" t="s">
        <v>4471</v>
      </c>
      <c r="J135" s="55" t="s">
        <v>4472</v>
      </c>
      <c r="K135" s="23"/>
      <c r="L135" s="23"/>
      <c r="M135" s="23"/>
      <c r="N135" s="23"/>
      <c r="O135" s="23"/>
      <c r="P135" s="23"/>
      <c r="Q135" s="23"/>
      <c r="R135" s="23"/>
      <c r="S135" s="23"/>
      <c r="T135" s="23"/>
      <c r="U135" s="23"/>
      <c r="V135" s="23"/>
      <c r="W135" s="23"/>
      <c r="X135" s="23"/>
    </row>
    <row r="136">
      <c r="A136" s="10" t="s">
        <v>4473</v>
      </c>
      <c r="B136" s="6" t="s">
        <v>4474</v>
      </c>
      <c r="C136" s="23" t="s">
        <v>4474</v>
      </c>
      <c r="D136" s="20"/>
      <c r="E136" s="10" t="s">
        <v>4475</v>
      </c>
      <c r="F136" s="8" t="s">
        <v>4476</v>
      </c>
      <c r="G136" s="85" t="s">
        <v>3881</v>
      </c>
      <c r="H136" s="10" t="s">
        <v>4477</v>
      </c>
      <c r="I136" s="23"/>
      <c r="J136" s="55" t="s">
        <v>4478</v>
      </c>
      <c r="K136" s="23"/>
      <c r="L136" s="23"/>
      <c r="M136" s="23"/>
      <c r="N136" s="23"/>
      <c r="O136" s="23"/>
      <c r="P136" s="23"/>
      <c r="Q136" s="23"/>
      <c r="R136" s="23"/>
      <c r="S136" s="23"/>
      <c r="T136" s="23"/>
      <c r="U136" s="23"/>
      <c r="V136" s="23"/>
      <c r="W136" s="23"/>
      <c r="X136" s="23"/>
    </row>
    <row r="137">
      <c r="A137" s="10" t="s">
        <v>4479</v>
      </c>
      <c r="B137" s="6" t="s">
        <v>3221</v>
      </c>
      <c r="C137" s="23"/>
      <c r="D137" s="23"/>
      <c r="E137" s="20"/>
      <c r="F137" s="92" t="s">
        <v>4480</v>
      </c>
      <c r="G137" s="85" t="s">
        <v>3881</v>
      </c>
      <c r="H137" s="10" t="s">
        <v>4481</v>
      </c>
      <c r="I137" s="8" t="s">
        <v>4482</v>
      </c>
      <c r="J137" s="91" t="s">
        <v>4483</v>
      </c>
      <c r="K137" s="23"/>
      <c r="L137" s="23"/>
      <c r="M137" s="23"/>
      <c r="N137" s="23"/>
      <c r="O137" s="23"/>
      <c r="P137" s="23"/>
      <c r="Q137" s="23"/>
      <c r="R137" s="23"/>
      <c r="S137" s="23"/>
      <c r="T137" s="23"/>
      <c r="U137" s="23"/>
      <c r="V137" s="23"/>
      <c r="W137" s="23"/>
      <c r="X137" s="23"/>
    </row>
    <row r="138" ht="86.25" customHeight="1">
      <c r="A138" s="10" t="s">
        <v>4479</v>
      </c>
      <c r="B138" s="10" t="s">
        <v>4484</v>
      </c>
      <c r="C138" s="23"/>
      <c r="D138" s="23"/>
      <c r="E138" s="10" t="s">
        <v>4485</v>
      </c>
      <c r="F138" s="92" t="s">
        <v>4486</v>
      </c>
      <c r="G138" s="10" t="s">
        <v>3881</v>
      </c>
      <c r="H138" s="10" t="s">
        <v>4487</v>
      </c>
      <c r="I138" s="23"/>
      <c r="J138" s="91" t="s">
        <v>4488</v>
      </c>
      <c r="K138" s="23"/>
      <c r="L138" s="23"/>
      <c r="M138" s="23"/>
      <c r="N138" s="23"/>
      <c r="O138" s="23"/>
      <c r="P138" s="23"/>
      <c r="Q138" s="23"/>
      <c r="R138" s="23"/>
      <c r="S138" s="23"/>
      <c r="T138" s="23"/>
      <c r="U138" s="23"/>
      <c r="V138" s="23"/>
      <c r="W138" s="23"/>
      <c r="X138" s="23"/>
    </row>
    <row r="139" ht="117.0" customHeight="1">
      <c r="A139" s="10"/>
      <c r="B139" s="6" t="s">
        <v>4489</v>
      </c>
      <c r="C139" s="23"/>
      <c r="D139" s="23"/>
      <c r="E139" s="8" t="s">
        <v>4490</v>
      </c>
      <c r="F139" s="55" t="s">
        <v>4491</v>
      </c>
      <c r="G139" s="10" t="s">
        <v>3881</v>
      </c>
      <c r="H139" s="10" t="s">
        <v>4492</v>
      </c>
      <c r="I139" s="23"/>
      <c r="J139" s="91" t="s">
        <v>4493</v>
      </c>
      <c r="K139" s="23"/>
      <c r="L139" s="23"/>
      <c r="M139" s="23"/>
      <c r="N139" s="23"/>
      <c r="O139" s="23"/>
      <c r="P139" s="23"/>
      <c r="Q139" s="23"/>
      <c r="R139" s="23"/>
      <c r="S139" s="23"/>
      <c r="T139" s="23"/>
      <c r="U139" s="23"/>
      <c r="V139" s="23"/>
      <c r="W139" s="23"/>
      <c r="X139" s="23"/>
    </row>
    <row r="140">
      <c r="A140" s="10"/>
      <c r="B140" s="6" t="s">
        <v>4494</v>
      </c>
      <c r="C140" s="23"/>
      <c r="D140" s="23"/>
      <c r="E140" s="8" t="s">
        <v>4490</v>
      </c>
      <c r="F140" s="55" t="s">
        <v>4495</v>
      </c>
      <c r="G140" s="10" t="s">
        <v>3881</v>
      </c>
      <c r="H140" s="10" t="s">
        <v>4496</v>
      </c>
      <c r="I140" s="23"/>
      <c r="J140" s="91" t="s">
        <v>4497</v>
      </c>
      <c r="K140" s="23"/>
      <c r="L140" s="23"/>
      <c r="M140" s="23"/>
      <c r="N140" s="23"/>
      <c r="O140" s="23"/>
      <c r="P140" s="23"/>
      <c r="Q140" s="23"/>
      <c r="R140" s="23"/>
      <c r="S140" s="23"/>
      <c r="T140" s="23"/>
      <c r="U140" s="23"/>
      <c r="V140" s="23"/>
      <c r="W140" s="23"/>
      <c r="X140" s="23"/>
    </row>
    <row r="141" ht="84.0" customHeight="1">
      <c r="A141" s="10"/>
      <c r="B141" s="10" t="s">
        <v>4498</v>
      </c>
      <c r="C141" s="23"/>
      <c r="D141" s="23"/>
      <c r="E141" s="8" t="s">
        <v>4499</v>
      </c>
      <c r="F141" s="110" t="s">
        <v>4500</v>
      </c>
      <c r="G141" s="10" t="s">
        <v>3881</v>
      </c>
      <c r="H141" s="10" t="s">
        <v>4501</v>
      </c>
      <c r="I141" s="8" t="s">
        <v>4502</v>
      </c>
      <c r="J141" s="86" t="s">
        <v>4503</v>
      </c>
      <c r="K141" s="23"/>
      <c r="L141" s="23"/>
      <c r="M141" s="23"/>
      <c r="N141" s="23"/>
      <c r="O141" s="23"/>
      <c r="P141" s="23"/>
      <c r="Q141" s="23"/>
      <c r="R141" s="23"/>
      <c r="S141" s="23"/>
      <c r="T141" s="23"/>
      <c r="U141" s="23"/>
      <c r="V141" s="23"/>
      <c r="W141" s="23"/>
      <c r="X141" s="23"/>
    </row>
    <row r="142" ht="93.0" customHeight="1">
      <c r="A142" s="10"/>
      <c r="B142" s="10" t="s">
        <v>4504</v>
      </c>
      <c r="C142" s="23"/>
      <c r="D142" s="23"/>
      <c r="E142" s="8" t="s">
        <v>4499</v>
      </c>
      <c r="F142" s="111" t="s">
        <v>4505</v>
      </c>
      <c r="G142" s="10" t="s">
        <v>3881</v>
      </c>
      <c r="H142" s="10" t="s">
        <v>4506</v>
      </c>
      <c r="I142" s="23"/>
      <c r="J142" s="91" t="s">
        <v>4507</v>
      </c>
      <c r="K142" s="23"/>
      <c r="L142" s="23"/>
      <c r="M142" s="23"/>
      <c r="N142" s="23"/>
      <c r="O142" s="23"/>
      <c r="P142" s="23"/>
      <c r="Q142" s="23"/>
      <c r="R142" s="23"/>
      <c r="S142" s="23"/>
      <c r="T142" s="23"/>
      <c r="U142" s="23"/>
      <c r="V142" s="23"/>
      <c r="W142" s="23"/>
      <c r="X142" s="23"/>
    </row>
    <row r="143" ht="91.5" customHeight="1">
      <c r="A143" s="10"/>
      <c r="B143" s="6" t="s">
        <v>4508</v>
      </c>
      <c r="C143" s="23"/>
      <c r="D143" s="23"/>
      <c r="E143" s="8" t="s">
        <v>4499</v>
      </c>
      <c r="F143" s="110" t="s">
        <v>4509</v>
      </c>
      <c r="G143" s="10" t="s">
        <v>3881</v>
      </c>
      <c r="H143" s="10" t="s">
        <v>4510</v>
      </c>
      <c r="I143" s="23"/>
      <c r="J143" s="91" t="s">
        <v>4511</v>
      </c>
      <c r="K143" s="23"/>
      <c r="L143" s="23"/>
      <c r="M143" s="23"/>
      <c r="N143" s="23"/>
      <c r="O143" s="23"/>
      <c r="P143" s="23"/>
      <c r="Q143" s="23"/>
      <c r="R143" s="23"/>
      <c r="S143" s="23"/>
      <c r="T143" s="23"/>
      <c r="U143" s="23"/>
      <c r="V143" s="23"/>
      <c r="W143" s="23"/>
      <c r="X143" s="23"/>
    </row>
    <row r="144">
      <c r="A144" s="10"/>
      <c r="B144" s="10" t="s">
        <v>4512</v>
      </c>
      <c r="C144" s="23"/>
      <c r="D144" s="23"/>
      <c r="E144" s="8" t="s">
        <v>4499</v>
      </c>
      <c r="F144" s="112" t="s">
        <v>4513</v>
      </c>
      <c r="G144" s="10" t="s">
        <v>3881</v>
      </c>
      <c r="H144" s="10" t="s">
        <v>4514</v>
      </c>
      <c r="I144" s="8" t="s">
        <v>4515</v>
      </c>
      <c r="J144" s="86" t="s">
        <v>4516</v>
      </c>
      <c r="K144" s="23"/>
      <c r="L144" s="23"/>
      <c r="M144" s="23"/>
      <c r="N144" s="23"/>
      <c r="O144" s="23"/>
      <c r="P144" s="23"/>
      <c r="Q144" s="23"/>
      <c r="R144" s="23"/>
      <c r="S144" s="23"/>
      <c r="T144" s="23"/>
      <c r="U144" s="23"/>
      <c r="V144" s="23"/>
      <c r="W144" s="23"/>
      <c r="X144" s="23"/>
    </row>
    <row r="145">
      <c r="A145" s="10"/>
      <c r="B145" s="10" t="s">
        <v>4517</v>
      </c>
      <c r="C145" s="23"/>
      <c r="D145" s="23"/>
      <c r="E145" s="8"/>
      <c r="F145" s="92" t="s">
        <v>4518</v>
      </c>
      <c r="G145" s="10" t="s">
        <v>3881</v>
      </c>
      <c r="H145" s="10" t="s">
        <v>4519</v>
      </c>
      <c r="I145" s="8" t="s">
        <v>4515</v>
      </c>
      <c r="J145" s="86" t="s">
        <v>4520</v>
      </c>
      <c r="K145" s="23"/>
      <c r="L145" s="8"/>
      <c r="M145" s="23"/>
      <c r="N145" s="23"/>
      <c r="O145" s="23"/>
      <c r="P145" s="23"/>
      <c r="Q145" s="23"/>
      <c r="R145" s="23"/>
      <c r="S145" s="23"/>
      <c r="T145" s="23"/>
      <c r="U145" s="23"/>
      <c r="V145" s="23"/>
      <c r="W145" s="23"/>
      <c r="X145" s="23"/>
    </row>
    <row r="146">
      <c r="A146" s="10" t="s">
        <v>4521</v>
      </c>
      <c r="B146" s="62" t="s">
        <v>4522</v>
      </c>
      <c r="C146" s="23"/>
      <c r="D146" s="23"/>
      <c r="E146" s="8" t="s">
        <v>4499</v>
      </c>
      <c r="F146" s="112" t="s">
        <v>4523</v>
      </c>
      <c r="G146" s="85" t="s">
        <v>3881</v>
      </c>
      <c r="H146" s="10" t="s">
        <v>4524</v>
      </c>
      <c r="I146" s="23"/>
      <c r="J146" s="91" t="s">
        <v>4525</v>
      </c>
      <c r="K146" s="23"/>
      <c r="L146" s="23"/>
      <c r="M146" s="23"/>
      <c r="N146" s="23"/>
      <c r="O146" s="23"/>
      <c r="P146" s="23"/>
      <c r="Q146" s="23"/>
      <c r="R146" s="23"/>
      <c r="S146" s="23"/>
      <c r="T146" s="23"/>
      <c r="U146" s="23"/>
      <c r="V146" s="23"/>
      <c r="W146" s="23"/>
      <c r="X146" s="23"/>
    </row>
    <row r="147">
      <c r="A147" s="10" t="s">
        <v>4526</v>
      </c>
      <c r="B147" s="62" t="s">
        <v>4527</v>
      </c>
      <c r="C147" s="8"/>
      <c r="D147" s="8"/>
      <c r="E147" s="8" t="s">
        <v>4499</v>
      </c>
      <c r="F147" s="113" t="s">
        <v>4528</v>
      </c>
      <c r="G147" s="85" t="s">
        <v>3881</v>
      </c>
      <c r="H147" s="10" t="s">
        <v>4529</v>
      </c>
      <c r="I147" s="23"/>
      <c r="J147" s="86" t="s">
        <v>4530</v>
      </c>
      <c r="K147" s="23"/>
      <c r="L147" s="23"/>
      <c r="M147" s="23"/>
      <c r="N147" s="23"/>
      <c r="O147" s="23"/>
      <c r="P147" s="23"/>
      <c r="Q147" s="23"/>
      <c r="R147" s="23"/>
      <c r="S147" s="23"/>
      <c r="T147" s="23"/>
      <c r="U147" s="23"/>
      <c r="V147" s="23"/>
      <c r="W147" s="23"/>
      <c r="X147" s="23"/>
    </row>
    <row r="148">
      <c r="A148" s="10" t="s">
        <v>4531</v>
      </c>
      <c r="B148" s="62" t="s">
        <v>2599</v>
      </c>
      <c r="C148" s="8"/>
      <c r="D148" s="8"/>
      <c r="E148" s="8"/>
      <c r="F148" s="84" t="s">
        <v>4532</v>
      </c>
      <c r="G148" s="85" t="s">
        <v>4148</v>
      </c>
      <c r="H148" s="10" t="s">
        <v>4533</v>
      </c>
      <c r="I148" s="55" t="s">
        <v>4534</v>
      </c>
      <c r="J148" s="114"/>
      <c r="K148" s="23"/>
      <c r="L148" s="23"/>
      <c r="M148" s="23"/>
      <c r="N148" s="23"/>
      <c r="O148" s="23"/>
      <c r="P148" s="23"/>
      <c r="Q148" s="23"/>
      <c r="R148" s="23"/>
      <c r="S148" s="23"/>
      <c r="T148" s="23"/>
      <c r="U148" s="23"/>
      <c r="V148" s="23"/>
      <c r="W148" s="23"/>
      <c r="X148" s="23"/>
    </row>
    <row r="149" ht="191.25" customHeight="1">
      <c r="A149" s="6" t="s">
        <v>4535</v>
      </c>
      <c r="B149" s="10" t="s">
        <v>4536</v>
      </c>
      <c r="C149" s="9"/>
      <c r="D149" s="23"/>
      <c r="E149" s="10" t="s">
        <v>4537</v>
      </c>
      <c r="F149" s="92" t="s">
        <v>4538</v>
      </c>
      <c r="G149" s="85" t="s">
        <v>3881</v>
      </c>
      <c r="H149" s="10" t="s">
        <v>4539</v>
      </c>
      <c r="I149" s="23"/>
      <c r="J149" s="91" t="s">
        <v>4540</v>
      </c>
      <c r="K149" s="23"/>
      <c r="L149" s="23"/>
      <c r="M149" s="23"/>
      <c r="N149" s="23"/>
      <c r="O149" s="23"/>
      <c r="P149" s="23"/>
      <c r="Q149" s="23"/>
      <c r="R149" s="23"/>
      <c r="S149" s="23"/>
      <c r="T149" s="23"/>
      <c r="U149" s="23"/>
      <c r="V149" s="23"/>
      <c r="W149" s="23"/>
      <c r="X149" s="23"/>
    </row>
    <row r="150">
      <c r="A150" s="6" t="s">
        <v>4535</v>
      </c>
      <c r="B150" s="10" t="s">
        <v>4541</v>
      </c>
      <c r="C150" s="8"/>
      <c r="D150" s="23"/>
      <c r="E150" s="10" t="s">
        <v>4542</v>
      </c>
      <c r="F150" s="92" t="s">
        <v>4543</v>
      </c>
      <c r="G150" s="85" t="s">
        <v>3881</v>
      </c>
      <c r="H150" s="62" t="s">
        <v>4544</v>
      </c>
      <c r="I150" s="23"/>
      <c r="J150" s="86" t="s">
        <v>4545</v>
      </c>
      <c r="K150" s="23"/>
      <c r="L150" s="23"/>
      <c r="M150" s="23"/>
      <c r="N150" s="23"/>
      <c r="O150" s="23"/>
      <c r="P150" s="23"/>
      <c r="Q150" s="23"/>
      <c r="R150" s="23"/>
      <c r="S150" s="23"/>
      <c r="T150" s="23"/>
      <c r="U150" s="23"/>
      <c r="V150" s="23"/>
      <c r="W150" s="23"/>
      <c r="X150" s="23"/>
    </row>
    <row r="151">
      <c r="A151" s="6" t="s">
        <v>4546</v>
      </c>
      <c r="B151" s="10" t="s">
        <v>4536</v>
      </c>
      <c r="C151" s="9"/>
      <c r="D151" s="23"/>
      <c r="E151" s="20" t="s">
        <v>4547</v>
      </c>
      <c r="F151" s="115" t="s">
        <v>4548</v>
      </c>
      <c r="G151" s="85" t="s">
        <v>3881</v>
      </c>
      <c r="H151" s="62" t="s">
        <v>4549</v>
      </c>
      <c r="I151" s="116"/>
      <c r="J151" s="55" t="s">
        <v>4550</v>
      </c>
      <c r="K151" s="23"/>
      <c r="L151" s="23"/>
      <c r="M151" s="23"/>
      <c r="N151" s="23"/>
      <c r="O151" s="23"/>
      <c r="P151" s="23"/>
      <c r="Q151" s="23"/>
      <c r="R151" s="23"/>
      <c r="S151" s="23"/>
      <c r="T151" s="23"/>
      <c r="U151" s="23"/>
      <c r="V151" s="23"/>
      <c r="W151" s="23"/>
      <c r="X151" s="23"/>
    </row>
    <row r="152">
      <c r="A152" s="6" t="s">
        <v>4546</v>
      </c>
      <c r="B152" s="10" t="s">
        <v>4536</v>
      </c>
      <c r="C152" s="9"/>
      <c r="D152" s="23"/>
      <c r="E152" s="20"/>
      <c r="F152" s="92" t="s">
        <v>4551</v>
      </c>
      <c r="G152" s="85" t="s">
        <v>3881</v>
      </c>
      <c r="H152" s="62" t="s">
        <v>4552</v>
      </c>
      <c r="I152" s="23"/>
      <c r="J152" s="55" t="s">
        <v>4553</v>
      </c>
      <c r="K152" s="23"/>
      <c r="L152" s="23"/>
      <c r="M152" s="23"/>
      <c r="N152" s="23"/>
      <c r="O152" s="23"/>
      <c r="P152" s="23"/>
      <c r="Q152" s="23"/>
      <c r="R152" s="23"/>
      <c r="S152" s="23"/>
      <c r="T152" s="23"/>
      <c r="U152" s="23"/>
      <c r="V152" s="23"/>
      <c r="W152" s="23"/>
      <c r="X152" s="23"/>
    </row>
    <row r="153">
      <c r="A153" s="6" t="s">
        <v>4535</v>
      </c>
      <c r="B153" s="10" t="s">
        <v>4541</v>
      </c>
      <c r="C153" s="8"/>
      <c r="D153" s="23"/>
      <c r="E153" s="10" t="s">
        <v>4554</v>
      </c>
      <c r="F153" s="48" t="s">
        <v>4555</v>
      </c>
      <c r="G153" s="85" t="s">
        <v>3881</v>
      </c>
      <c r="H153" s="10" t="s">
        <v>4556</v>
      </c>
      <c r="I153" s="23"/>
      <c r="J153" s="86" t="s">
        <v>4557</v>
      </c>
      <c r="K153" s="23"/>
      <c r="L153" s="23"/>
      <c r="M153" s="23"/>
      <c r="N153" s="23"/>
      <c r="O153" s="23"/>
      <c r="P153" s="23"/>
      <c r="Q153" s="23"/>
      <c r="R153" s="23"/>
      <c r="S153" s="23"/>
      <c r="T153" s="23"/>
      <c r="U153" s="23"/>
      <c r="V153" s="23"/>
      <c r="W153" s="23"/>
      <c r="X153" s="23"/>
    </row>
    <row r="154">
      <c r="A154" s="6" t="s">
        <v>4535</v>
      </c>
      <c r="B154" s="10" t="s">
        <v>4541</v>
      </c>
      <c r="C154" s="8"/>
      <c r="D154" s="23"/>
      <c r="E154" s="10"/>
      <c r="F154" s="48" t="s">
        <v>4558</v>
      </c>
      <c r="G154" s="85" t="s">
        <v>3881</v>
      </c>
      <c r="H154" s="10" t="s">
        <v>4559</v>
      </c>
      <c r="I154" s="23"/>
      <c r="J154" s="86" t="s">
        <v>4560</v>
      </c>
      <c r="K154" s="23"/>
      <c r="L154" s="23"/>
      <c r="M154" s="23"/>
      <c r="N154" s="23"/>
      <c r="O154" s="23"/>
      <c r="P154" s="23"/>
      <c r="Q154" s="23"/>
      <c r="R154" s="23"/>
      <c r="S154" s="23"/>
      <c r="T154" s="23"/>
      <c r="U154" s="23"/>
      <c r="V154" s="23"/>
      <c r="W154" s="23"/>
      <c r="X154" s="23"/>
    </row>
    <row r="155">
      <c r="A155" s="6" t="s">
        <v>4535</v>
      </c>
      <c r="B155" s="10" t="s">
        <v>4541</v>
      </c>
      <c r="C155" s="8"/>
      <c r="D155" s="23"/>
      <c r="E155" s="10"/>
      <c r="F155" s="48" t="s">
        <v>4561</v>
      </c>
      <c r="G155" s="85" t="s">
        <v>3881</v>
      </c>
      <c r="H155" s="10" t="s">
        <v>4562</v>
      </c>
      <c r="I155" s="23"/>
      <c r="J155" s="86" t="s">
        <v>4563</v>
      </c>
      <c r="K155" s="23"/>
      <c r="L155" s="23"/>
      <c r="M155" s="23"/>
      <c r="N155" s="23"/>
      <c r="O155" s="23"/>
      <c r="P155" s="23"/>
      <c r="Q155" s="23"/>
      <c r="R155" s="23"/>
      <c r="S155" s="23"/>
      <c r="T155" s="23"/>
      <c r="U155" s="23"/>
      <c r="V155" s="23"/>
      <c r="W155" s="23"/>
      <c r="X155" s="23"/>
    </row>
    <row r="156">
      <c r="A156" s="10" t="s">
        <v>4564</v>
      </c>
      <c r="B156" s="6" t="s">
        <v>4565</v>
      </c>
      <c r="C156" s="8"/>
      <c r="D156" s="23"/>
      <c r="E156" s="10" t="s">
        <v>4566</v>
      </c>
      <c r="F156" s="92" t="s">
        <v>4567</v>
      </c>
      <c r="G156" s="85" t="s">
        <v>3881</v>
      </c>
      <c r="H156" s="10" t="s">
        <v>4568</v>
      </c>
      <c r="I156" s="23"/>
      <c r="J156" s="86" t="s">
        <v>4569</v>
      </c>
      <c r="K156" s="23"/>
      <c r="L156" s="23"/>
      <c r="M156" s="23"/>
      <c r="N156" s="23"/>
      <c r="O156" s="23"/>
      <c r="P156" s="23"/>
      <c r="Q156" s="23"/>
      <c r="R156" s="23"/>
      <c r="S156" s="23"/>
      <c r="T156" s="23"/>
      <c r="U156" s="23"/>
      <c r="V156" s="23"/>
      <c r="W156" s="23"/>
      <c r="X156" s="23"/>
    </row>
    <row r="157">
      <c r="A157" s="10" t="s">
        <v>4570</v>
      </c>
      <c r="B157" s="62" t="s">
        <v>4571</v>
      </c>
      <c r="C157" s="8"/>
      <c r="D157" s="23"/>
      <c r="E157" s="20"/>
      <c r="F157" s="38" t="s">
        <v>4572</v>
      </c>
      <c r="G157" s="85" t="s">
        <v>3881</v>
      </c>
      <c r="H157" s="10" t="s">
        <v>4573</v>
      </c>
      <c r="I157" s="23"/>
      <c r="J157" s="86" t="s">
        <v>4574</v>
      </c>
      <c r="K157" s="23"/>
      <c r="L157" s="23"/>
      <c r="M157" s="23"/>
      <c r="N157" s="23"/>
      <c r="O157" s="23"/>
      <c r="P157" s="23"/>
      <c r="Q157" s="23"/>
      <c r="R157" s="23"/>
      <c r="S157" s="23"/>
      <c r="T157" s="23"/>
      <c r="U157" s="23"/>
      <c r="V157" s="23"/>
      <c r="W157" s="23"/>
      <c r="X157" s="23"/>
    </row>
    <row r="158">
      <c r="A158" s="10" t="s">
        <v>4575</v>
      </c>
      <c r="B158" s="10" t="s">
        <v>4576</v>
      </c>
      <c r="C158" s="9"/>
      <c r="D158" s="23"/>
      <c r="E158" s="10"/>
      <c r="F158" s="8" t="s">
        <v>4577</v>
      </c>
      <c r="G158" s="85" t="s">
        <v>3881</v>
      </c>
      <c r="H158" s="10" t="s">
        <v>4578</v>
      </c>
      <c r="I158" s="23"/>
      <c r="J158" s="86" t="s">
        <v>4579</v>
      </c>
      <c r="K158" s="23"/>
      <c r="L158" s="23"/>
      <c r="M158" s="23"/>
      <c r="N158" s="23"/>
      <c r="O158" s="23"/>
      <c r="P158" s="23"/>
      <c r="Q158" s="23"/>
      <c r="R158" s="23"/>
      <c r="S158" s="23"/>
      <c r="T158" s="23"/>
      <c r="U158" s="23"/>
      <c r="V158" s="23"/>
      <c r="W158" s="23"/>
      <c r="X158" s="23"/>
    </row>
    <row r="159">
      <c r="A159" s="6" t="s">
        <v>4580</v>
      </c>
      <c r="B159" s="6" t="s">
        <v>4581</v>
      </c>
      <c r="C159" s="9"/>
      <c r="D159" s="23"/>
      <c r="E159" s="10" t="s">
        <v>4582</v>
      </c>
      <c r="F159" s="9" t="s">
        <v>4583</v>
      </c>
      <c r="G159" s="85" t="s">
        <v>3881</v>
      </c>
      <c r="H159" s="10" t="s">
        <v>4584</v>
      </c>
      <c r="I159" s="23"/>
      <c r="J159" s="91" t="s">
        <v>4585</v>
      </c>
      <c r="K159" s="23"/>
      <c r="L159" s="23"/>
      <c r="M159" s="23"/>
      <c r="N159" s="23"/>
      <c r="O159" s="23"/>
      <c r="P159" s="23"/>
      <c r="Q159" s="23"/>
      <c r="R159" s="23"/>
      <c r="S159" s="23"/>
      <c r="T159" s="23"/>
      <c r="U159" s="23"/>
      <c r="V159" s="23"/>
      <c r="W159" s="23"/>
      <c r="X159" s="23"/>
    </row>
    <row r="160">
      <c r="A160" s="6" t="s">
        <v>4580</v>
      </c>
      <c r="B160" s="6" t="s">
        <v>4581</v>
      </c>
      <c r="C160" s="9"/>
      <c r="D160" s="23"/>
      <c r="E160" s="10" t="s">
        <v>4586</v>
      </c>
      <c r="F160" s="8" t="s">
        <v>4587</v>
      </c>
      <c r="G160" s="85" t="s">
        <v>3881</v>
      </c>
      <c r="H160" s="10" t="s">
        <v>4588</v>
      </c>
      <c r="I160" s="23"/>
      <c r="J160" s="91" t="s">
        <v>4589</v>
      </c>
      <c r="K160" s="23"/>
      <c r="L160" s="23"/>
      <c r="M160" s="23"/>
      <c r="N160" s="23"/>
      <c r="O160" s="23"/>
      <c r="P160" s="23"/>
      <c r="Q160" s="23"/>
      <c r="R160" s="23"/>
      <c r="S160" s="23"/>
      <c r="T160" s="23"/>
      <c r="U160" s="23"/>
      <c r="V160" s="23"/>
      <c r="W160" s="23"/>
      <c r="X160" s="23"/>
    </row>
    <row r="161">
      <c r="A161" s="6" t="s">
        <v>4580</v>
      </c>
      <c r="B161" s="6" t="s">
        <v>4590</v>
      </c>
      <c r="C161" s="9"/>
      <c r="D161" s="23"/>
      <c r="E161" s="23"/>
      <c r="F161" s="8" t="s">
        <v>4591</v>
      </c>
      <c r="G161" s="85" t="s">
        <v>3881</v>
      </c>
      <c r="H161" s="10" t="s">
        <v>4592</v>
      </c>
      <c r="I161" s="23"/>
      <c r="J161" s="91" t="s">
        <v>4593</v>
      </c>
      <c r="K161" s="23"/>
      <c r="L161" s="23"/>
      <c r="M161" s="23"/>
      <c r="N161" s="23"/>
      <c r="O161" s="23"/>
      <c r="P161" s="23"/>
      <c r="Q161" s="23"/>
      <c r="R161" s="23"/>
      <c r="S161" s="23"/>
      <c r="T161" s="23"/>
      <c r="U161" s="23"/>
      <c r="V161" s="23"/>
      <c r="W161" s="23"/>
      <c r="X161" s="23"/>
    </row>
    <row r="162">
      <c r="A162" s="6" t="s">
        <v>4580</v>
      </c>
      <c r="B162" s="6" t="s">
        <v>4594</v>
      </c>
      <c r="C162" s="9"/>
      <c r="D162" s="23"/>
      <c r="E162" s="10" t="s">
        <v>4595</v>
      </c>
      <c r="F162" s="92" t="s">
        <v>4596</v>
      </c>
      <c r="G162" s="85" t="s">
        <v>3881</v>
      </c>
      <c r="H162" s="10" t="s">
        <v>4597</v>
      </c>
      <c r="I162" s="23"/>
      <c r="J162" s="91" t="s">
        <v>4598</v>
      </c>
      <c r="K162" s="23"/>
      <c r="L162" s="23"/>
      <c r="M162" s="23"/>
      <c r="N162" s="23"/>
      <c r="O162" s="23"/>
      <c r="P162" s="23"/>
      <c r="Q162" s="23"/>
      <c r="R162" s="23"/>
      <c r="S162" s="23"/>
      <c r="T162" s="23"/>
      <c r="U162" s="23"/>
      <c r="V162" s="23"/>
      <c r="W162" s="23"/>
      <c r="X162" s="23"/>
    </row>
    <row r="163">
      <c r="A163" s="20" t="s">
        <v>4580</v>
      </c>
      <c r="B163" s="20" t="s">
        <v>4599</v>
      </c>
      <c r="C163" s="23"/>
      <c r="D163" s="23"/>
      <c r="E163" s="8" t="s">
        <v>4600</v>
      </c>
      <c r="F163" s="113" t="s">
        <v>4601</v>
      </c>
      <c r="G163" s="85" t="s">
        <v>3881</v>
      </c>
      <c r="H163" s="10" t="s">
        <v>4602</v>
      </c>
      <c r="I163" s="23"/>
      <c r="J163" s="91" t="s">
        <v>4603</v>
      </c>
      <c r="K163" s="23"/>
      <c r="L163" s="23"/>
      <c r="M163" s="23"/>
      <c r="N163" s="23"/>
      <c r="O163" s="23"/>
      <c r="P163" s="23"/>
      <c r="Q163" s="23"/>
      <c r="R163" s="23"/>
      <c r="S163" s="23"/>
      <c r="T163" s="23"/>
      <c r="U163" s="23"/>
      <c r="V163" s="23"/>
      <c r="W163" s="23"/>
      <c r="X163" s="23"/>
    </row>
    <row r="164">
      <c r="A164" s="20" t="s">
        <v>4580</v>
      </c>
      <c r="B164" s="20" t="s">
        <v>4604</v>
      </c>
      <c r="C164" s="23"/>
      <c r="D164" s="23"/>
      <c r="E164" s="23"/>
      <c r="F164" s="8" t="s">
        <v>4605</v>
      </c>
      <c r="G164" s="85" t="s">
        <v>3881</v>
      </c>
      <c r="H164" s="10" t="s">
        <v>4606</v>
      </c>
      <c r="I164" s="23"/>
      <c r="J164" s="91" t="s">
        <v>4607</v>
      </c>
      <c r="K164" s="23"/>
      <c r="L164" s="23"/>
      <c r="M164" s="23"/>
      <c r="N164" s="23"/>
      <c r="O164" s="23"/>
      <c r="P164" s="23"/>
      <c r="Q164" s="23"/>
      <c r="R164" s="23"/>
      <c r="S164" s="23"/>
      <c r="T164" s="23"/>
      <c r="U164" s="23"/>
      <c r="V164" s="23"/>
      <c r="W164" s="23"/>
      <c r="X164" s="23"/>
    </row>
    <row r="165">
      <c r="A165" s="20" t="s">
        <v>4580</v>
      </c>
      <c r="B165" s="20" t="s">
        <v>4608</v>
      </c>
      <c r="C165" s="23"/>
      <c r="D165" s="23"/>
      <c r="E165" s="23"/>
      <c r="F165" s="8" t="s">
        <v>4609</v>
      </c>
      <c r="G165" s="85" t="s">
        <v>3881</v>
      </c>
      <c r="H165" s="10" t="s">
        <v>4610</v>
      </c>
      <c r="I165" s="23"/>
      <c r="J165" s="91" t="s">
        <v>4611</v>
      </c>
      <c r="K165" s="23"/>
      <c r="L165" s="23"/>
      <c r="M165" s="23"/>
      <c r="N165" s="23"/>
      <c r="O165" s="23"/>
      <c r="P165" s="23"/>
      <c r="Q165" s="23"/>
      <c r="R165" s="23"/>
      <c r="S165" s="23"/>
      <c r="T165" s="23"/>
      <c r="U165" s="23"/>
      <c r="V165" s="23"/>
      <c r="W165" s="23"/>
      <c r="X165" s="23"/>
    </row>
    <row r="166">
      <c r="A166" s="20" t="s">
        <v>4580</v>
      </c>
      <c r="B166" s="20" t="s">
        <v>4612</v>
      </c>
      <c r="C166" s="23"/>
      <c r="D166" s="23"/>
      <c r="E166" s="23"/>
      <c r="F166" s="8" t="s">
        <v>4613</v>
      </c>
      <c r="G166" s="85" t="s">
        <v>3881</v>
      </c>
      <c r="H166" s="10" t="s">
        <v>4614</v>
      </c>
      <c r="I166" s="23"/>
      <c r="J166" s="91" t="s">
        <v>4615</v>
      </c>
      <c r="K166" s="23"/>
      <c r="L166" s="23"/>
      <c r="M166" s="23"/>
      <c r="N166" s="23"/>
      <c r="O166" s="23"/>
      <c r="P166" s="23"/>
      <c r="Q166" s="23"/>
      <c r="R166" s="23"/>
      <c r="S166" s="23"/>
      <c r="T166" s="23"/>
      <c r="U166" s="23"/>
      <c r="V166" s="23"/>
      <c r="W166" s="23"/>
      <c r="X166" s="23"/>
    </row>
    <row r="167">
      <c r="A167" s="10" t="s">
        <v>4616</v>
      </c>
      <c r="B167" s="10" t="s">
        <v>4617</v>
      </c>
      <c r="C167" s="23"/>
      <c r="D167" s="23"/>
      <c r="E167" s="20"/>
      <c r="F167" s="92" t="s">
        <v>4618</v>
      </c>
      <c r="G167" s="85" t="s">
        <v>3881</v>
      </c>
      <c r="H167" s="10" t="s">
        <v>4619</v>
      </c>
      <c r="I167" s="8" t="s">
        <v>4620</v>
      </c>
      <c r="J167" s="86" t="s">
        <v>4621</v>
      </c>
      <c r="K167" s="23"/>
      <c r="L167" s="23"/>
      <c r="M167" s="23"/>
      <c r="N167" s="23"/>
      <c r="O167" s="23"/>
      <c r="P167" s="23"/>
      <c r="Q167" s="23"/>
      <c r="R167" s="23"/>
      <c r="S167" s="23"/>
      <c r="T167" s="23"/>
      <c r="U167" s="23"/>
      <c r="V167" s="23"/>
      <c r="W167" s="23"/>
      <c r="X167" s="23"/>
    </row>
    <row r="168">
      <c r="A168" s="10" t="s">
        <v>4622</v>
      </c>
      <c r="B168" s="10" t="s">
        <v>4623</v>
      </c>
      <c r="C168" s="23"/>
      <c r="D168" s="23"/>
      <c r="E168" s="20"/>
      <c r="F168" s="92" t="s">
        <v>4624</v>
      </c>
      <c r="G168" s="85" t="s">
        <v>3881</v>
      </c>
      <c r="H168" s="10" t="s">
        <v>4625</v>
      </c>
      <c r="I168" s="23"/>
      <c r="J168" s="86" t="s">
        <v>4626</v>
      </c>
      <c r="K168" s="23"/>
      <c r="L168" s="23"/>
      <c r="M168" s="23"/>
      <c r="N168" s="23"/>
      <c r="O168" s="23"/>
      <c r="P168" s="23"/>
      <c r="Q168" s="23"/>
      <c r="R168" s="23"/>
      <c r="S168" s="23"/>
      <c r="T168" s="23"/>
      <c r="U168" s="23"/>
      <c r="V168" s="23"/>
      <c r="W168" s="23"/>
      <c r="X168" s="23"/>
    </row>
    <row r="169">
      <c r="A169" s="10" t="s">
        <v>4627</v>
      </c>
      <c r="B169" s="10" t="s">
        <v>4628</v>
      </c>
      <c r="C169" s="23"/>
      <c r="D169" s="23"/>
      <c r="E169" s="20"/>
      <c r="F169" s="92" t="s">
        <v>4629</v>
      </c>
      <c r="G169" s="85" t="s">
        <v>3881</v>
      </c>
      <c r="H169" s="10" t="s">
        <v>4630</v>
      </c>
      <c r="I169" s="23"/>
      <c r="J169" s="86" t="s">
        <v>4631</v>
      </c>
      <c r="K169" s="23"/>
      <c r="L169" s="23"/>
      <c r="M169" s="23"/>
      <c r="N169" s="23"/>
      <c r="O169" s="23"/>
      <c r="P169" s="23"/>
      <c r="Q169" s="23"/>
      <c r="R169" s="23"/>
      <c r="S169" s="23"/>
      <c r="T169" s="23"/>
      <c r="U169" s="23"/>
      <c r="V169" s="23"/>
      <c r="W169" s="23"/>
      <c r="X169" s="23"/>
    </row>
    <row r="170">
      <c r="A170" s="10" t="s">
        <v>4632</v>
      </c>
      <c r="B170" s="10" t="s">
        <v>4633</v>
      </c>
      <c r="C170" s="23"/>
      <c r="D170" s="23"/>
      <c r="E170" s="20"/>
      <c r="F170" s="92" t="s">
        <v>4634</v>
      </c>
      <c r="G170" s="85" t="s">
        <v>3881</v>
      </c>
      <c r="H170" s="10" t="s">
        <v>4635</v>
      </c>
      <c r="I170" s="23"/>
      <c r="J170" s="91" t="s">
        <v>4636</v>
      </c>
      <c r="K170" s="23"/>
      <c r="L170" s="23"/>
      <c r="M170" s="23"/>
      <c r="N170" s="23"/>
      <c r="O170" s="23"/>
      <c r="P170" s="23"/>
      <c r="Q170" s="23"/>
      <c r="R170" s="23"/>
      <c r="S170" s="23"/>
      <c r="T170" s="23"/>
      <c r="U170" s="23"/>
      <c r="V170" s="23"/>
      <c r="W170" s="23"/>
      <c r="X170" s="23"/>
    </row>
    <row r="171">
      <c r="A171" s="10" t="s">
        <v>4637</v>
      </c>
      <c r="B171" s="10" t="s">
        <v>4638</v>
      </c>
      <c r="C171" s="23"/>
      <c r="D171" s="23"/>
      <c r="E171" s="62" t="s">
        <v>4639</v>
      </c>
      <c r="F171" s="113" t="s">
        <v>4640</v>
      </c>
      <c r="G171" s="85" t="s">
        <v>3881</v>
      </c>
      <c r="H171" s="10" t="s">
        <v>4641</v>
      </c>
      <c r="I171" s="23"/>
      <c r="J171" s="86" t="s">
        <v>4642</v>
      </c>
      <c r="K171" s="23"/>
      <c r="L171" s="23"/>
      <c r="M171" s="23"/>
      <c r="N171" s="23"/>
      <c r="O171" s="23"/>
      <c r="P171" s="23"/>
      <c r="Q171" s="23"/>
      <c r="R171" s="23"/>
      <c r="S171" s="23"/>
      <c r="T171" s="23"/>
      <c r="U171" s="23"/>
      <c r="V171" s="23"/>
      <c r="W171" s="23"/>
      <c r="X171" s="23"/>
    </row>
    <row r="172">
      <c r="A172" s="10" t="s">
        <v>4643</v>
      </c>
      <c r="B172" s="10" t="s">
        <v>4644</v>
      </c>
      <c r="C172" s="23"/>
      <c r="D172" s="23"/>
      <c r="E172" s="10" t="s">
        <v>4645</v>
      </c>
      <c r="F172" s="92" t="s">
        <v>4646</v>
      </c>
      <c r="G172" s="85" t="s">
        <v>3881</v>
      </c>
      <c r="H172" s="10" t="s">
        <v>4647</v>
      </c>
      <c r="I172" s="23"/>
      <c r="J172" s="86" t="s">
        <v>4648</v>
      </c>
      <c r="K172" s="23"/>
      <c r="L172" s="23"/>
      <c r="M172" s="23"/>
      <c r="N172" s="23"/>
      <c r="O172" s="23"/>
      <c r="P172" s="23"/>
      <c r="Q172" s="23"/>
      <c r="R172" s="23"/>
      <c r="S172" s="23"/>
      <c r="T172" s="23"/>
      <c r="U172" s="23"/>
      <c r="V172" s="23"/>
      <c r="W172" s="23"/>
      <c r="X172" s="23"/>
    </row>
    <row r="173">
      <c r="A173" s="10" t="s">
        <v>4649</v>
      </c>
      <c r="B173" s="10" t="s">
        <v>3581</v>
      </c>
      <c r="C173" s="23"/>
      <c r="D173" s="23"/>
      <c r="E173" s="10"/>
      <c r="F173" s="92" t="s">
        <v>4650</v>
      </c>
      <c r="G173" s="85" t="s">
        <v>3881</v>
      </c>
      <c r="H173" s="10" t="s">
        <v>4651</v>
      </c>
      <c r="I173" s="23"/>
      <c r="J173" s="86" t="s">
        <v>4652</v>
      </c>
      <c r="K173" s="23"/>
      <c r="L173" s="23"/>
      <c r="M173" s="23"/>
      <c r="N173" s="23"/>
      <c r="O173" s="23"/>
      <c r="P173" s="23"/>
      <c r="Q173" s="23"/>
      <c r="R173" s="23"/>
      <c r="S173" s="23"/>
      <c r="T173" s="23"/>
      <c r="U173" s="23"/>
      <c r="V173" s="23"/>
      <c r="W173" s="23"/>
      <c r="X173" s="23"/>
    </row>
    <row r="174">
      <c r="A174" s="10" t="s">
        <v>4653</v>
      </c>
      <c r="B174" s="10" t="s">
        <v>3581</v>
      </c>
      <c r="C174" s="23"/>
      <c r="D174" s="23"/>
      <c r="E174" s="10"/>
      <c r="F174" s="92" t="s">
        <v>4654</v>
      </c>
      <c r="G174" s="85" t="s">
        <v>3881</v>
      </c>
      <c r="H174" s="10" t="s">
        <v>4655</v>
      </c>
      <c r="I174" s="23"/>
      <c r="J174" s="86" t="s">
        <v>4656</v>
      </c>
      <c r="K174" s="23"/>
      <c r="L174" s="23"/>
      <c r="M174" s="23"/>
      <c r="N174" s="23"/>
      <c r="O174" s="23"/>
      <c r="P174" s="23"/>
      <c r="Q174" s="23"/>
      <c r="R174" s="23"/>
      <c r="S174" s="23"/>
      <c r="T174" s="23"/>
      <c r="U174" s="23"/>
      <c r="V174" s="23"/>
      <c r="W174" s="23"/>
      <c r="X174" s="23"/>
    </row>
    <row r="175">
      <c r="A175" s="10" t="s">
        <v>4657</v>
      </c>
      <c r="B175" s="10" t="s">
        <v>3581</v>
      </c>
      <c r="C175" s="23"/>
      <c r="D175" s="23"/>
      <c r="E175" s="23"/>
      <c r="F175" s="92" t="s">
        <v>4658</v>
      </c>
      <c r="G175" s="85" t="s">
        <v>3881</v>
      </c>
      <c r="H175" s="10" t="s">
        <v>4659</v>
      </c>
      <c r="I175" s="23"/>
      <c r="J175" s="86" t="s">
        <v>4660</v>
      </c>
      <c r="K175" s="23"/>
      <c r="L175" s="23"/>
      <c r="M175" s="23"/>
      <c r="N175" s="23"/>
      <c r="O175" s="23"/>
      <c r="P175" s="23"/>
      <c r="Q175" s="23"/>
      <c r="R175" s="23"/>
      <c r="S175" s="23"/>
      <c r="T175" s="23"/>
      <c r="U175" s="23"/>
      <c r="V175" s="23"/>
      <c r="W175" s="23"/>
      <c r="X175" s="23"/>
    </row>
    <row r="176">
      <c r="A176" s="10" t="s">
        <v>4661</v>
      </c>
      <c r="B176" s="10" t="s">
        <v>3581</v>
      </c>
      <c r="C176" s="23"/>
      <c r="D176" s="23"/>
      <c r="E176" s="10" t="s">
        <v>4662</v>
      </c>
      <c r="F176" s="92" t="s">
        <v>4663</v>
      </c>
      <c r="G176" s="85" t="s">
        <v>3881</v>
      </c>
      <c r="H176" s="10" t="s">
        <v>4664</v>
      </c>
      <c r="I176" s="23"/>
      <c r="J176" s="91" t="s">
        <v>4665</v>
      </c>
      <c r="K176" s="23"/>
      <c r="L176" s="23"/>
      <c r="M176" s="23"/>
      <c r="N176" s="23"/>
      <c r="O176" s="23"/>
      <c r="P176" s="23"/>
      <c r="Q176" s="23"/>
      <c r="R176" s="23"/>
      <c r="S176" s="23"/>
      <c r="T176" s="23"/>
      <c r="U176" s="23"/>
      <c r="V176" s="23"/>
      <c r="W176" s="23"/>
      <c r="X176" s="23"/>
    </row>
    <row r="177">
      <c r="A177" s="10" t="s">
        <v>4666</v>
      </c>
      <c r="B177" s="10" t="s">
        <v>4667</v>
      </c>
      <c r="C177" s="23"/>
      <c r="D177" s="23"/>
      <c r="E177" s="10" t="s">
        <v>4668</v>
      </c>
      <c r="F177" s="92" t="s">
        <v>4669</v>
      </c>
      <c r="G177" s="85" t="s">
        <v>3881</v>
      </c>
      <c r="H177" s="10" t="s">
        <v>4670</v>
      </c>
      <c r="I177" s="23"/>
      <c r="J177" s="91" t="s">
        <v>4671</v>
      </c>
      <c r="K177" s="23"/>
      <c r="L177" s="23"/>
      <c r="M177" s="23"/>
      <c r="N177" s="23"/>
      <c r="O177" s="23"/>
      <c r="P177" s="23"/>
      <c r="Q177" s="23"/>
      <c r="R177" s="23"/>
      <c r="S177" s="23"/>
      <c r="T177" s="23"/>
      <c r="U177" s="23"/>
      <c r="V177" s="23"/>
      <c r="W177" s="23"/>
      <c r="X177" s="23"/>
    </row>
    <row r="178">
      <c r="A178" s="10" t="s">
        <v>4672</v>
      </c>
      <c r="B178" s="10" t="s">
        <v>4673</v>
      </c>
      <c r="C178" s="23"/>
      <c r="D178" s="23"/>
      <c r="E178" s="20"/>
      <c r="F178" s="117" t="s">
        <v>4674</v>
      </c>
      <c r="G178" s="85" t="s">
        <v>3881</v>
      </c>
      <c r="H178" s="10" t="s">
        <v>4675</v>
      </c>
      <c r="I178" s="23"/>
      <c r="J178" s="91" t="s">
        <v>4676</v>
      </c>
      <c r="K178" s="23"/>
      <c r="L178" s="23"/>
      <c r="M178" s="23"/>
      <c r="N178" s="23"/>
      <c r="O178" s="23"/>
      <c r="P178" s="23"/>
      <c r="Q178" s="23"/>
      <c r="R178" s="23"/>
      <c r="S178" s="23"/>
      <c r="T178" s="23"/>
      <c r="U178" s="23"/>
      <c r="V178" s="23"/>
      <c r="W178" s="23"/>
      <c r="X178" s="23"/>
    </row>
    <row r="179">
      <c r="A179" s="10" t="s">
        <v>4677</v>
      </c>
      <c r="B179" s="10" t="s">
        <v>4678</v>
      </c>
      <c r="C179" s="23"/>
      <c r="D179" s="23"/>
      <c r="E179" s="20"/>
      <c r="F179" s="118" t="s">
        <v>4679</v>
      </c>
      <c r="G179" s="85" t="s">
        <v>3881</v>
      </c>
      <c r="H179" s="10" t="s">
        <v>4680</v>
      </c>
      <c r="I179" s="55" t="s">
        <v>4681</v>
      </c>
      <c r="J179" s="91" t="s">
        <v>4682</v>
      </c>
      <c r="K179" s="23"/>
      <c r="L179" s="23"/>
      <c r="M179" s="23"/>
      <c r="N179" s="23"/>
      <c r="O179" s="23"/>
      <c r="P179" s="23"/>
      <c r="Q179" s="23"/>
      <c r="R179" s="23"/>
      <c r="S179" s="23"/>
      <c r="T179" s="23"/>
      <c r="U179" s="23"/>
      <c r="V179" s="23"/>
      <c r="W179" s="23"/>
      <c r="X179" s="23"/>
    </row>
    <row r="180">
      <c r="A180" s="10" t="s">
        <v>4683</v>
      </c>
      <c r="B180" s="10" t="s">
        <v>4684</v>
      </c>
      <c r="C180" s="23"/>
      <c r="D180" s="23"/>
      <c r="E180" s="20"/>
      <c r="F180" s="117" t="s">
        <v>4685</v>
      </c>
      <c r="G180" s="85" t="s">
        <v>3881</v>
      </c>
      <c r="H180" s="10" t="s">
        <v>4686</v>
      </c>
      <c r="I180" s="23"/>
      <c r="J180" s="91" t="s">
        <v>4687</v>
      </c>
      <c r="K180" s="23"/>
      <c r="L180" s="23"/>
      <c r="M180" s="23"/>
      <c r="N180" s="23"/>
      <c r="O180" s="23"/>
      <c r="P180" s="23"/>
      <c r="Q180" s="23"/>
      <c r="R180" s="23"/>
      <c r="S180" s="23"/>
      <c r="T180" s="23"/>
      <c r="U180" s="23"/>
      <c r="V180" s="23"/>
      <c r="W180" s="23"/>
      <c r="X180" s="23"/>
    </row>
    <row r="181">
      <c r="A181" s="20"/>
      <c r="B181" s="62" t="s">
        <v>4688</v>
      </c>
      <c r="C181" s="23"/>
      <c r="D181" s="23"/>
      <c r="E181" s="10" t="s">
        <v>4689</v>
      </c>
      <c r="F181" s="38" t="s">
        <v>4690</v>
      </c>
      <c r="G181" s="85" t="s">
        <v>3881</v>
      </c>
      <c r="H181" s="62" t="s">
        <v>4691</v>
      </c>
      <c r="I181" s="23"/>
      <c r="J181" s="86" t="s">
        <v>4692</v>
      </c>
      <c r="K181" s="23"/>
      <c r="L181" s="23"/>
      <c r="M181" s="23"/>
      <c r="N181" s="23"/>
      <c r="O181" s="23"/>
      <c r="P181" s="23"/>
      <c r="Q181" s="23"/>
      <c r="R181" s="23"/>
      <c r="S181" s="23"/>
      <c r="T181" s="23"/>
      <c r="U181" s="23"/>
      <c r="V181" s="23"/>
      <c r="W181" s="23"/>
      <c r="X181" s="23"/>
    </row>
    <row r="182">
      <c r="A182" s="20"/>
      <c r="B182" s="10" t="s">
        <v>4693</v>
      </c>
      <c r="C182" s="23"/>
      <c r="D182" s="23"/>
      <c r="E182" s="20"/>
      <c r="F182" s="38" t="s">
        <v>4694</v>
      </c>
      <c r="G182" s="85" t="s">
        <v>3881</v>
      </c>
      <c r="H182" s="10" t="s">
        <v>4695</v>
      </c>
      <c r="I182" s="23"/>
      <c r="J182" s="86" t="s">
        <v>4696</v>
      </c>
      <c r="K182" s="23"/>
      <c r="L182" s="23"/>
      <c r="M182" s="23"/>
      <c r="N182" s="23"/>
      <c r="O182" s="23"/>
      <c r="P182" s="23"/>
      <c r="Q182" s="23"/>
      <c r="R182" s="23"/>
      <c r="S182" s="23"/>
      <c r="T182" s="23"/>
      <c r="U182" s="23"/>
      <c r="V182" s="23"/>
      <c r="W182" s="23"/>
      <c r="X182" s="23"/>
    </row>
    <row r="183">
      <c r="A183" s="20"/>
      <c r="B183" s="10" t="s">
        <v>4697</v>
      </c>
      <c r="C183" s="23"/>
      <c r="D183" s="23"/>
      <c r="E183" s="20"/>
      <c r="F183" s="38" t="s">
        <v>4698</v>
      </c>
      <c r="G183" s="85" t="s">
        <v>3881</v>
      </c>
      <c r="H183" s="10" t="s">
        <v>4699</v>
      </c>
      <c r="I183" s="23"/>
      <c r="J183" s="91" t="s">
        <v>4700</v>
      </c>
      <c r="K183" s="23"/>
      <c r="L183" s="23"/>
      <c r="M183" s="23"/>
      <c r="N183" s="23"/>
      <c r="O183" s="23"/>
      <c r="P183" s="23"/>
      <c r="Q183" s="23"/>
      <c r="R183" s="23"/>
      <c r="S183" s="23"/>
      <c r="T183" s="23"/>
      <c r="U183" s="23"/>
      <c r="V183" s="23"/>
      <c r="W183" s="23"/>
      <c r="X183" s="23"/>
    </row>
    <row r="184">
      <c r="A184" s="20"/>
      <c r="B184" s="10" t="s">
        <v>4697</v>
      </c>
      <c r="C184" s="23"/>
      <c r="D184" s="23"/>
      <c r="E184" s="20"/>
      <c r="F184" s="92" t="s">
        <v>4701</v>
      </c>
      <c r="G184" s="85" t="s">
        <v>3881</v>
      </c>
      <c r="H184" s="10" t="s">
        <v>4702</v>
      </c>
      <c r="I184" s="23"/>
      <c r="J184" s="86" t="s">
        <v>4703</v>
      </c>
      <c r="K184" s="23"/>
      <c r="L184" s="23"/>
      <c r="M184" s="23"/>
      <c r="N184" s="23"/>
      <c r="O184" s="23"/>
      <c r="P184" s="23"/>
      <c r="Q184" s="23"/>
      <c r="R184" s="23"/>
      <c r="S184" s="23"/>
      <c r="T184" s="23"/>
      <c r="U184" s="23"/>
      <c r="V184" s="23"/>
      <c r="W184" s="23"/>
      <c r="X184" s="23"/>
    </row>
    <row r="185">
      <c r="A185" s="20"/>
      <c r="B185" s="20" t="s">
        <v>4704</v>
      </c>
      <c r="C185" s="23"/>
      <c r="D185" s="23"/>
      <c r="E185" s="23"/>
      <c r="F185" s="8" t="s">
        <v>4705</v>
      </c>
      <c r="G185" s="85" t="s">
        <v>3881</v>
      </c>
      <c r="H185" s="10" t="s">
        <v>4706</v>
      </c>
      <c r="I185" s="23"/>
      <c r="J185" s="86" t="s">
        <v>4707</v>
      </c>
      <c r="K185" s="23"/>
      <c r="L185" s="23"/>
      <c r="M185" s="23"/>
      <c r="N185" s="23"/>
      <c r="O185" s="23"/>
      <c r="P185" s="23"/>
      <c r="Q185" s="23"/>
      <c r="R185" s="23"/>
      <c r="S185" s="23"/>
      <c r="T185" s="23"/>
      <c r="U185" s="23"/>
      <c r="V185" s="23"/>
      <c r="W185" s="23"/>
      <c r="X185" s="23"/>
    </row>
    <row r="186">
      <c r="A186" s="20"/>
      <c r="B186" s="20" t="s">
        <v>4708</v>
      </c>
      <c r="C186" s="23"/>
      <c r="D186" s="23"/>
      <c r="E186" s="8" t="s">
        <v>4115</v>
      </c>
      <c r="F186" s="23" t="s">
        <v>4709</v>
      </c>
      <c r="G186" s="85" t="s">
        <v>3881</v>
      </c>
      <c r="H186" s="10" t="s">
        <v>4710</v>
      </c>
      <c r="I186" s="23"/>
      <c r="J186" s="86" t="s">
        <v>4711</v>
      </c>
      <c r="K186" s="23"/>
      <c r="L186" s="23"/>
      <c r="M186" s="23"/>
      <c r="N186" s="23"/>
      <c r="O186" s="23"/>
      <c r="P186" s="23"/>
      <c r="Q186" s="23"/>
      <c r="R186" s="23"/>
      <c r="S186" s="23"/>
      <c r="T186" s="23"/>
      <c r="U186" s="23"/>
      <c r="V186" s="23"/>
      <c r="W186" s="23"/>
      <c r="X186" s="23"/>
    </row>
    <row r="187">
      <c r="A187" s="20"/>
      <c r="B187" s="20" t="s">
        <v>4712</v>
      </c>
      <c r="C187" s="23"/>
      <c r="D187" s="23"/>
      <c r="E187" s="23"/>
      <c r="F187" s="8" t="s">
        <v>4713</v>
      </c>
      <c r="G187" s="85" t="s">
        <v>3881</v>
      </c>
      <c r="H187" s="10" t="s">
        <v>4714</v>
      </c>
      <c r="I187" s="23"/>
      <c r="J187" s="86" t="s">
        <v>4715</v>
      </c>
      <c r="K187" s="23"/>
      <c r="L187" s="23"/>
      <c r="M187" s="23"/>
      <c r="N187" s="23"/>
      <c r="O187" s="23"/>
      <c r="P187" s="23"/>
      <c r="Q187" s="23"/>
      <c r="R187" s="23"/>
      <c r="S187" s="23"/>
      <c r="T187" s="23"/>
      <c r="U187" s="23"/>
      <c r="V187" s="23"/>
      <c r="W187" s="23"/>
      <c r="X187" s="23"/>
    </row>
    <row r="188">
      <c r="A188" s="10" t="s">
        <v>4716</v>
      </c>
      <c r="B188" s="10" t="s">
        <v>4717</v>
      </c>
      <c r="C188" s="23"/>
      <c r="D188" s="23"/>
      <c r="E188" s="20"/>
      <c r="F188" s="92" t="s">
        <v>4718</v>
      </c>
      <c r="G188" s="85" t="s">
        <v>3881</v>
      </c>
      <c r="H188" s="62" t="s">
        <v>4719</v>
      </c>
      <c r="I188" s="23"/>
      <c r="J188" s="91" t="s">
        <v>4720</v>
      </c>
      <c r="K188" s="23"/>
      <c r="L188" s="23"/>
      <c r="M188" s="23"/>
      <c r="N188" s="23"/>
      <c r="O188" s="23"/>
      <c r="P188" s="23"/>
      <c r="Q188" s="23"/>
      <c r="R188" s="23"/>
      <c r="S188" s="23"/>
      <c r="T188" s="23"/>
      <c r="U188" s="23"/>
      <c r="V188" s="23"/>
      <c r="W188" s="23"/>
      <c r="X188" s="23"/>
    </row>
    <row r="189">
      <c r="A189" s="10" t="s">
        <v>4721</v>
      </c>
      <c r="B189" s="10" t="s">
        <v>4722</v>
      </c>
      <c r="C189" s="23"/>
      <c r="D189" s="23"/>
      <c r="E189" s="20"/>
      <c r="F189" s="92" t="s">
        <v>4723</v>
      </c>
      <c r="G189" s="85" t="s">
        <v>3881</v>
      </c>
      <c r="H189" s="62" t="s">
        <v>4724</v>
      </c>
      <c r="I189" s="23"/>
      <c r="J189" s="91" t="s">
        <v>4725</v>
      </c>
      <c r="K189" s="23"/>
      <c r="L189" s="23"/>
      <c r="M189" s="23"/>
      <c r="N189" s="23"/>
      <c r="O189" s="23"/>
      <c r="P189" s="23"/>
      <c r="Q189" s="23"/>
      <c r="R189" s="23"/>
      <c r="S189" s="23"/>
      <c r="T189" s="23"/>
      <c r="U189" s="23"/>
      <c r="V189" s="23"/>
      <c r="W189" s="23"/>
      <c r="X189" s="23"/>
    </row>
    <row r="190">
      <c r="A190" s="10" t="s">
        <v>4726</v>
      </c>
      <c r="B190" s="10" t="s">
        <v>4727</v>
      </c>
      <c r="C190" s="23"/>
      <c r="D190" s="23"/>
      <c r="E190" s="20"/>
      <c r="F190" s="113" t="s">
        <v>4728</v>
      </c>
      <c r="G190" s="85" t="s">
        <v>3881</v>
      </c>
      <c r="H190" s="62" t="s">
        <v>4729</v>
      </c>
      <c r="I190" s="23"/>
      <c r="J190" s="86" t="s">
        <v>4730</v>
      </c>
      <c r="K190" s="23"/>
      <c r="L190" s="23"/>
      <c r="M190" s="23"/>
      <c r="N190" s="23"/>
      <c r="O190" s="23"/>
      <c r="P190" s="23"/>
      <c r="Q190" s="23"/>
      <c r="R190" s="23"/>
      <c r="S190" s="23"/>
      <c r="T190" s="23"/>
      <c r="U190" s="23"/>
      <c r="V190" s="23"/>
      <c r="W190" s="23"/>
      <c r="X190" s="23"/>
    </row>
    <row r="191">
      <c r="A191" s="10" t="s">
        <v>4731</v>
      </c>
      <c r="B191" s="10" t="s">
        <v>4732</v>
      </c>
      <c r="C191" s="23"/>
      <c r="D191" s="23"/>
      <c r="E191" s="10"/>
      <c r="F191" s="92" t="s">
        <v>4733</v>
      </c>
      <c r="G191" s="85" t="s">
        <v>4148</v>
      </c>
      <c r="H191" s="10" t="s">
        <v>4734</v>
      </c>
      <c r="I191" s="8" t="s">
        <v>4735</v>
      </c>
      <c r="J191" s="91" t="s">
        <v>4736</v>
      </c>
      <c r="K191" s="23"/>
      <c r="L191" s="23"/>
      <c r="M191" s="23"/>
      <c r="N191" s="23"/>
      <c r="O191" s="8"/>
      <c r="P191" s="23"/>
      <c r="Q191" s="23"/>
      <c r="R191" s="23"/>
      <c r="S191" s="23"/>
      <c r="T191" s="23"/>
      <c r="U191" s="23"/>
      <c r="V191" s="23"/>
      <c r="W191" s="23"/>
      <c r="X191" s="23"/>
    </row>
    <row r="192">
      <c r="A192" s="10" t="s">
        <v>4737</v>
      </c>
      <c r="B192" s="10" t="s">
        <v>4732</v>
      </c>
      <c r="C192" s="23"/>
      <c r="D192" s="23"/>
      <c r="E192" s="10" t="s">
        <v>4738</v>
      </c>
      <c r="F192" s="92" t="s">
        <v>4739</v>
      </c>
      <c r="G192" s="85" t="s">
        <v>4148</v>
      </c>
      <c r="H192" s="10" t="s">
        <v>4740</v>
      </c>
      <c r="I192" s="8" t="s">
        <v>4741</v>
      </c>
      <c r="J192" s="91" t="s">
        <v>4742</v>
      </c>
      <c r="K192" s="23"/>
      <c r="L192" s="23"/>
      <c r="M192" s="23"/>
      <c r="N192" s="23"/>
      <c r="O192" s="8"/>
      <c r="P192" s="23"/>
      <c r="Q192" s="23"/>
      <c r="R192" s="23"/>
      <c r="S192" s="23"/>
      <c r="T192" s="23"/>
      <c r="U192" s="23"/>
      <c r="V192" s="23"/>
      <c r="W192" s="23"/>
      <c r="X192" s="23"/>
    </row>
    <row r="193">
      <c r="A193" s="10" t="s">
        <v>3923</v>
      </c>
      <c r="B193" s="10" t="s">
        <v>4743</v>
      </c>
      <c r="C193" s="23"/>
      <c r="D193" s="23"/>
      <c r="E193" s="10" t="s">
        <v>3926</v>
      </c>
      <c r="F193" s="92" t="s">
        <v>4744</v>
      </c>
      <c r="G193" s="85" t="s">
        <v>4745</v>
      </c>
      <c r="H193" s="10" t="s">
        <v>4746</v>
      </c>
      <c r="I193" s="23"/>
      <c r="J193" s="119"/>
      <c r="K193" s="23"/>
      <c r="L193" s="23"/>
      <c r="M193" s="23"/>
      <c r="N193" s="23"/>
      <c r="O193" s="8"/>
      <c r="P193" s="23"/>
      <c r="Q193" s="23"/>
      <c r="R193" s="23"/>
      <c r="S193" s="23"/>
      <c r="T193" s="23"/>
      <c r="U193" s="23"/>
      <c r="V193" s="23"/>
      <c r="W193" s="23"/>
      <c r="X193" s="23"/>
    </row>
    <row r="194">
      <c r="A194" s="10" t="s">
        <v>4461</v>
      </c>
      <c r="B194" s="10" t="s">
        <v>4743</v>
      </c>
      <c r="C194" s="23"/>
      <c r="D194" s="23"/>
      <c r="E194" s="10" t="s">
        <v>4747</v>
      </c>
      <c r="F194" s="92" t="s">
        <v>4748</v>
      </c>
      <c r="G194" s="85" t="s">
        <v>4745</v>
      </c>
      <c r="H194" s="10" t="s">
        <v>4749</v>
      </c>
      <c r="I194" s="23"/>
      <c r="J194" s="119"/>
      <c r="K194" s="23"/>
      <c r="L194" s="23"/>
      <c r="M194" s="23"/>
      <c r="N194" s="23"/>
      <c r="O194" s="8"/>
      <c r="P194" s="23"/>
      <c r="Q194" s="23"/>
      <c r="R194" s="23"/>
      <c r="S194" s="23"/>
      <c r="T194" s="23"/>
      <c r="U194" s="23"/>
      <c r="V194" s="23"/>
      <c r="W194" s="23"/>
      <c r="X194" s="23"/>
    </row>
    <row r="195">
      <c r="A195" s="10" t="s">
        <v>4750</v>
      </c>
      <c r="B195" s="10" t="s">
        <v>4743</v>
      </c>
      <c r="C195" s="23"/>
      <c r="D195" s="23"/>
      <c r="E195" s="10" t="s">
        <v>4751</v>
      </c>
      <c r="F195" s="92" t="s">
        <v>4752</v>
      </c>
      <c r="G195" s="85" t="s">
        <v>4745</v>
      </c>
      <c r="H195" s="10" t="s">
        <v>4753</v>
      </c>
      <c r="I195" s="23"/>
      <c r="J195" s="119"/>
      <c r="K195" s="23"/>
      <c r="L195" s="23"/>
      <c r="M195" s="23"/>
      <c r="N195" s="23"/>
      <c r="O195" s="8"/>
      <c r="P195" s="23"/>
      <c r="Q195" s="23"/>
      <c r="R195" s="23"/>
      <c r="S195" s="23"/>
      <c r="T195" s="23"/>
      <c r="U195" s="23"/>
      <c r="V195" s="23"/>
      <c r="W195" s="23"/>
      <c r="X195" s="23"/>
    </row>
    <row r="196">
      <c r="A196" s="10" t="s">
        <v>4754</v>
      </c>
      <c r="B196" s="10" t="s">
        <v>4743</v>
      </c>
      <c r="C196" s="23"/>
      <c r="D196" s="23"/>
      <c r="E196" s="10"/>
      <c r="F196" s="92" t="s">
        <v>4755</v>
      </c>
      <c r="G196" s="85" t="s">
        <v>4745</v>
      </c>
      <c r="H196" s="10" t="s">
        <v>4756</v>
      </c>
      <c r="I196" s="23"/>
      <c r="J196" s="119"/>
      <c r="K196" s="23"/>
      <c r="L196" s="23"/>
      <c r="M196" s="23"/>
      <c r="N196" s="23"/>
      <c r="O196" s="8"/>
      <c r="P196" s="23"/>
      <c r="Q196" s="23"/>
      <c r="R196" s="23"/>
      <c r="S196" s="23"/>
      <c r="T196" s="23"/>
      <c r="U196" s="23"/>
      <c r="V196" s="23"/>
      <c r="W196" s="23"/>
      <c r="X196" s="23"/>
    </row>
    <row r="197">
      <c r="A197" s="10" t="s">
        <v>4757</v>
      </c>
      <c r="B197" s="10" t="s">
        <v>4758</v>
      </c>
      <c r="C197" s="23"/>
      <c r="D197" s="23"/>
      <c r="E197" s="10" t="s">
        <v>4759</v>
      </c>
      <c r="F197" s="92" t="s">
        <v>4757</v>
      </c>
      <c r="G197" s="85" t="s">
        <v>4148</v>
      </c>
      <c r="H197" s="10" t="s">
        <v>4760</v>
      </c>
      <c r="I197" s="8" t="s">
        <v>4761</v>
      </c>
      <c r="J197" s="91" t="s">
        <v>4762</v>
      </c>
      <c r="K197" s="23"/>
      <c r="L197" s="23"/>
      <c r="M197" s="23"/>
      <c r="N197" s="23"/>
      <c r="O197" s="23"/>
      <c r="P197" s="23"/>
      <c r="Q197" s="23"/>
      <c r="R197" s="23"/>
      <c r="S197" s="23"/>
      <c r="T197" s="23"/>
      <c r="U197" s="23"/>
      <c r="V197" s="23"/>
      <c r="W197" s="23"/>
      <c r="X197" s="23"/>
    </row>
    <row r="198">
      <c r="A198" s="10" t="s">
        <v>4763</v>
      </c>
      <c r="B198" s="10" t="s">
        <v>4758</v>
      </c>
      <c r="C198" s="23"/>
      <c r="D198" s="23"/>
      <c r="E198" s="10" t="s">
        <v>4764</v>
      </c>
      <c r="F198" s="113" t="s">
        <v>4765</v>
      </c>
      <c r="G198" s="85" t="s">
        <v>4745</v>
      </c>
      <c r="H198" s="10" t="s">
        <v>4766</v>
      </c>
      <c r="I198" s="8"/>
      <c r="J198" s="119"/>
      <c r="K198" s="23"/>
      <c r="L198" s="23"/>
      <c r="M198" s="23"/>
      <c r="N198" s="23"/>
      <c r="O198" s="23"/>
      <c r="P198" s="23"/>
      <c r="Q198" s="23"/>
      <c r="R198" s="23"/>
      <c r="S198" s="23"/>
      <c r="T198" s="23"/>
      <c r="U198" s="23"/>
      <c r="V198" s="23"/>
      <c r="W198" s="23"/>
      <c r="X198" s="23"/>
    </row>
    <row r="199">
      <c r="A199" s="10" t="s">
        <v>4767</v>
      </c>
      <c r="B199" s="10" t="s">
        <v>4768</v>
      </c>
      <c r="C199" s="23"/>
      <c r="D199" s="23"/>
      <c r="E199" s="10" t="s">
        <v>4769</v>
      </c>
      <c r="F199" s="92" t="s">
        <v>4770</v>
      </c>
      <c r="G199" s="85" t="s">
        <v>4148</v>
      </c>
      <c r="H199" s="10" t="s">
        <v>4771</v>
      </c>
      <c r="I199" s="23"/>
      <c r="J199" s="91" t="s">
        <v>4772</v>
      </c>
      <c r="K199" s="23"/>
      <c r="L199" s="23"/>
      <c r="M199" s="23"/>
      <c r="N199" s="23"/>
      <c r="O199" s="23"/>
      <c r="P199" s="23"/>
      <c r="Q199" s="23"/>
      <c r="R199" s="23"/>
      <c r="S199" s="23"/>
      <c r="T199" s="23"/>
      <c r="U199" s="23"/>
      <c r="V199" s="23"/>
      <c r="W199" s="23"/>
      <c r="X199" s="23"/>
    </row>
    <row r="200">
      <c r="A200" s="10" t="s">
        <v>4767</v>
      </c>
      <c r="B200" s="10" t="s">
        <v>4768</v>
      </c>
      <c r="C200" s="23"/>
      <c r="D200" s="23"/>
      <c r="E200" s="10"/>
      <c r="F200" s="8"/>
      <c r="G200" s="85" t="s">
        <v>4745</v>
      </c>
      <c r="H200" s="10" t="s">
        <v>4773</v>
      </c>
      <c r="I200" s="23"/>
      <c r="J200" s="119"/>
      <c r="K200" s="23"/>
      <c r="L200" s="23"/>
      <c r="M200" s="23"/>
      <c r="N200" s="23"/>
      <c r="O200" s="23"/>
      <c r="P200" s="23"/>
      <c r="Q200" s="23"/>
      <c r="R200" s="23"/>
      <c r="S200" s="23"/>
      <c r="T200" s="23"/>
      <c r="U200" s="23"/>
      <c r="V200" s="23"/>
      <c r="W200" s="23"/>
      <c r="X200" s="23"/>
    </row>
    <row r="201">
      <c r="A201" s="20" t="s">
        <v>4774</v>
      </c>
      <c r="B201" s="6" t="s">
        <v>4775</v>
      </c>
      <c r="C201" s="23"/>
      <c r="D201" s="23"/>
      <c r="E201" s="8" t="s">
        <v>4776</v>
      </c>
      <c r="F201" s="23" t="s">
        <v>4777</v>
      </c>
      <c r="G201" s="85" t="s">
        <v>3881</v>
      </c>
      <c r="H201" s="10" t="s">
        <v>4778</v>
      </c>
      <c r="I201" s="23"/>
      <c r="J201" s="91" t="s">
        <v>4779</v>
      </c>
      <c r="K201" s="23"/>
      <c r="L201" s="23"/>
      <c r="M201" s="23"/>
      <c r="N201" s="23"/>
      <c r="O201" s="23"/>
      <c r="P201" s="23"/>
      <c r="Q201" s="23"/>
      <c r="R201" s="23"/>
      <c r="S201" s="23"/>
      <c r="T201" s="23"/>
      <c r="U201" s="23"/>
      <c r="V201" s="23"/>
      <c r="W201" s="23"/>
      <c r="X201" s="23"/>
    </row>
    <row r="202">
      <c r="A202" s="20" t="s">
        <v>4780</v>
      </c>
      <c r="B202" s="20" t="s">
        <v>4781</v>
      </c>
      <c r="C202" s="23"/>
      <c r="D202" s="23"/>
      <c r="E202" s="62" t="s">
        <v>4782</v>
      </c>
      <c r="F202" s="23" t="s">
        <v>4783</v>
      </c>
      <c r="G202" s="85" t="s">
        <v>3881</v>
      </c>
      <c r="H202" s="10" t="s">
        <v>4784</v>
      </c>
      <c r="I202" s="23"/>
      <c r="J202" s="86" t="s">
        <v>4785</v>
      </c>
      <c r="K202" s="23"/>
      <c r="L202" s="23"/>
      <c r="M202" s="23"/>
      <c r="N202" s="23"/>
      <c r="O202" s="23"/>
      <c r="P202" s="23"/>
      <c r="Q202" s="23"/>
      <c r="R202" s="23"/>
      <c r="S202" s="23"/>
      <c r="T202" s="23"/>
      <c r="U202" s="23"/>
      <c r="V202" s="23"/>
      <c r="W202" s="23"/>
      <c r="X202" s="23"/>
    </row>
    <row r="203">
      <c r="A203" s="20" t="s">
        <v>4786</v>
      </c>
      <c r="B203" s="20" t="s">
        <v>4787</v>
      </c>
      <c r="C203" s="23"/>
      <c r="D203" s="23"/>
      <c r="E203" s="8" t="s">
        <v>4788</v>
      </c>
      <c r="F203" s="23" t="s">
        <v>4789</v>
      </c>
      <c r="G203" s="85" t="s">
        <v>3881</v>
      </c>
      <c r="H203" s="10" t="s">
        <v>4790</v>
      </c>
      <c r="I203" s="23"/>
      <c r="J203" s="91" t="s">
        <v>4791</v>
      </c>
      <c r="K203" s="23"/>
      <c r="L203" s="23"/>
      <c r="M203" s="23"/>
      <c r="N203" s="23"/>
      <c r="O203" s="23"/>
      <c r="P203" s="23"/>
      <c r="Q203" s="23"/>
      <c r="R203" s="23"/>
      <c r="S203" s="23"/>
      <c r="T203" s="23"/>
      <c r="U203" s="23"/>
      <c r="V203" s="23"/>
      <c r="W203" s="23"/>
      <c r="X203" s="23"/>
    </row>
    <row r="204">
      <c r="A204" s="10" t="s">
        <v>4792</v>
      </c>
      <c r="B204" s="10" t="s">
        <v>3396</v>
      </c>
      <c r="C204" s="23"/>
      <c r="D204" s="23"/>
      <c r="E204" s="10"/>
      <c r="F204" s="92" t="s">
        <v>4793</v>
      </c>
      <c r="G204" s="85" t="s">
        <v>3881</v>
      </c>
      <c r="H204" s="10" t="s">
        <v>4794</v>
      </c>
      <c r="I204" s="23"/>
      <c r="J204" s="91" t="s">
        <v>4795</v>
      </c>
      <c r="K204" s="23"/>
      <c r="L204" s="23"/>
      <c r="M204" s="23"/>
      <c r="N204" s="23"/>
      <c r="O204" s="23"/>
      <c r="P204" s="23"/>
      <c r="Q204" s="23"/>
      <c r="R204" s="23"/>
      <c r="S204" s="23"/>
      <c r="T204" s="23"/>
      <c r="U204" s="23"/>
      <c r="V204" s="23"/>
      <c r="W204" s="23"/>
      <c r="X204" s="23"/>
    </row>
    <row r="205" ht="61.5" customHeight="1">
      <c r="A205" s="20" t="s">
        <v>4796</v>
      </c>
      <c r="B205" s="6" t="s">
        <v>4797</v>
      </c>
      <c r="C205" s="120"/>
      <c r="D205" s="120"/>
      <c r="E205" s="121"/>
      <c r="F205" s="122" t="s">
        <v>4798</v>
      </c>
      <c r="G205" s="85" t="s">
        <v>3881</v>
      </c>
      <c r="H205" s="10" t="s">
        <v>4799</v>
      </c>
      <c r="I205" s="8" t="s">
        <v>4800</v>
      </c>
      <c r="J205" s="86" t="s">
        <v>4801</v>
      </c>
      <c r="K205" s="23"/>
      <c r="L205" s="23"/>
      <c r="M205" s="23"/>
      <c r="N205" s="23"/>
      <c r="O205" s="23"/>
      <c r="P205" s="23"/>
      <c r="Q205" s="23"/>
      <c r="R205" s="23"/>
      <c r="S205" s="23"/>
      <c r="T205" s="23"/>
      <c r="U205" s="23"/>
      <c r="V205" s="23"/>
      <c r="W205" s="23"/>
      <c r="X205" s="23"/>
    </row>
    <row r="206" ht="61.5" customHeight="1">
      <c r="A206" s="20" t="s">
        <v>4796</v>
      </c>
      <c r="B206" s="6" t="s">
        <v>4797</v>
      </c>
      <c r="C206" s="120"/>
      <c r="D206" s="120"/>
      <c r="E206" s="121"/>
      <c r="F206" s="122" t="s">
        <v>4802</v>
      </c>
      <c r="G206" s="85" t="s">
        <v>3881</v>
      </c>
      <c r="H206" s="10" t="s">
        <v>4803</v>
      </c>
      <c r="I206" s="23"/>
      <c r="J206" s="86" t="s">
        <v>4804</v>
      </c>
      <c r="K206" s="23"/>
      <c r="L206" s="23"/>
      <c r="M206" s="23"/>
      <c r="N206" s="23"/>
      <c r="O206" s="23"/>
      <c r="P206" s="23"/>
      <c r="Q206" s="23"/>
      <c r="R206" s="23"/>
      <c r="S206" s="23"/>
      <c r="T206" s="23"/>
      <c r="U206" s="23"/>
      <c r="V206" s="23"/>
      <c r="W206" s="23"/>
      <c r="X206" s="23"/>
    </row>
    <row r="207" ht="80.25" customHeight="1">
      <c r="A207" s="20" t="s">
        <v>4796</v>
      </c>
      <c r="B207" s="6" t="s">
        <v>4805</v>
      </c>
      <c r="C207" s="120"/>
      <c r="D207" s="23"/>
      <c r="E207" s="121"/>
      <c r="F207" s="122" t="s">
        <v>4806</v>
      </c>
      <c r="G207" s="85" t="s">
        <v>3881</v>
      </c>
      <c r="H207" s="10" t="s">
        <v>4807</v>
      </c>
      <c r="I207" s="23"/>
      <c r="J207" s="86" t="s">
        <v>4808</v>
      </c>
      <c r="K207" s="23"/>
      <c r="L207" s="23"/>
      <c r="M207" s="23"/>
      <c r="N207" s="23"/>
      <c r="O207" s="23"/>
      <c r="P207" s="23"/>
      <c r="Q207" s="23"/>
      <c r="R207" s="23"/>
      <c r="S207" s="23"/>
      <c r="T207" s="23"/>
      <c r="U207" s="23"/>
      <c r="V207" s="23"/>
      <c r="W207" s="23"/>
      <c r="X207" s="23"/>
    </row>
    <row r="208" ht="80.25" customHeight="1">
      <c r="A208" s="20" t="s">
        <v>4796</v>
      </c>
      <c r="B208" s="6" t="s">
        <v>4805</v>
      </c>
      <c r="C208" s="120"/>
      <c r="D208" s="23"/>
      <c r="E208" s="121"/>
      <c r="F208" s="122" t="s">
        <v>4809</v>
      </c>
      <c r="G208" s="85" t="s">
        <v>3881</v>
      </c>
      <c r="H208" s="10" t="s">
        <v>4810</v>
      </c>
      <c r="I208" s="23"/>
      <c r="J208" s="86" t="s">
        <v>4811</v>
      </c>
      <c r="K208" s="23"/>
      <c r="L208" s="23"/>
      <c r="M208" s="23"/>
      <c r="N208" s="23"/>
      <c r="O208" s="23"/>
      <c r="P208" s="23"/>
      <c r="Q208" s="23"/>
      <c r="R208" s="23"/>
      <c r="S208" s="23"/>
      <c r="T208" s="23"/>
      <c r="U208" s="23"/>
      <c r="V208" s="23"/>
      <c r="W208" s="23"/>
      <c r="X208" s="23"/>
    </row>
    <row r="209" ht="65.25" customHeight="1">
      <c r="A209" s="20" t="s">
        <v>4796</v>
      </c>
      <c r="B209" s="20" t="s">
        <v>4812</v>
      </c>
      <c r="C209" s="120"/>
      <c r="D209" s="23"/>
      <c r="E209" s="120"/>
      <c r="F209" s="122" t="s">
        <v>4813</v>
      </c>
      <c r="G209" s="85" t="s">
        <v>3881</v>
      </c>
      <c r="H209" s="10" t="s">
        <v>4814</v>
      </c>
      <c r="I209" s="23"/>
      <c r="J209" s="86" t="s">
        <v>4815</v>
      </c>
      <c r="K209" s="23"/>
      <c r="L209" s="23"/>
      <c r="M209" s="23"/>
      <c r="N209" s="23"/>
      <c r="O209" s="23"/>
      <c r="P209" s="23"/>
      <c r="Q209" s="23"/>
      <c r="R209" s="23"/>
      <c r="S209" s="23"/>
      <c r="T209" s="23"/>
      <c r="U209" s="23"/>
      <c r="V209" s="23"/>
      <c r="W209" s="23"/>
      <c r="X209" s="23"/>
    </row>
    <row r="210" ht="65.25" customHeight="1">
      <c r="A210" s="20" t="s">
        <v>4796</v>
      </c>
      <c r="B210" s="20" t="s">
        <v>4812</v>
      </c>
      <c r="C210" s="120"/>
      <c r="D210" s="23"/>
      <c r="E210" s="120"/>
      <c r="F210" s="122" t="s">
        <v>4816</v>
      </c>
      <c r="G210" s="85" t="s">
        <v>3881</v>
      </c>
      <c r="H210" s="10" t="s">
        <v>4817</v>
      </c>
      <c r="I210" s="23"/>
      <c r="J210" s="86" t="s">
        <v>4818</v>
      </c>
      <c r="K210" s="23"/>
      <c r="L210" s="23"/>
      <c r="M210" s="23"/>
      <c r="N210" s="23"/>
      <c r="O210" s="23"/>
      <c r="P210" s="23"/>
      <c r="Q210" s="23"/>
      <c r="R210" s="23"/>
      <c r="S210" s="23"/>
      <c r="T210" s="23"/>
      <c r="U210" s="23"/>
      <c r="V210" s="23"/>
      <c r="W210" s="23"/>
      <c r="X210" s="23"/>
    </row>
    <row r="211">
      <c r="A211" s="20" t="s">
        <v>4796</v>
      </c>
      <c r="B211" s="20" t="s">
        <v>4819</v>
      </c>
      <c r="C211" s="120"/>
      <c r="D211" s="23"/>
      <c r="E211" s="120"/>
      <c r="F211" s="123" t="s">
        <v>4820</v>
      </c>
      <c r="G211" s="85" t="s">
        <v>3881</v>
      </c>
      <c r="H211" s="10" t="s">
        <v>4821</v>
      </c>
      <c r="I211" s="8" t="s">
        <v>4822</v>
      </c>
      <c r="J211" s="86" t="s">
        <v>4823</v>
      </c>
      <c r="K211" s="23"/>
      <c r="L211" s="23"/>
      <c r="M211" s="23"/>
      <c r="N211" s="23"/>
      <c r="O211" s="23"/>
      <c r="P211" s="23"/>
      <c r="Q211" s="23"/>
      <c r="R211" s="23"/>
      <c r="S211" s="23"/>
      <c r="T211" s="23"/>
      <c r="U211" s="23"/>
      <c r="V211" s="23"/>
      <c r="W211" s="23"/>
      <c r="X211" s="23"/>
    </row>
    <row r="212">
      <c r="A212" s="20" t="s">
        <v>4796</v>
      </c>
      <c r="B212" s="20" t="s">
        <v>4824</v>
      </c>
      <c r="C212" s="120"/>
      <c r="D212" s="23"/>
      <c r="E212" s="120"/>
      <c r="F212" s="123" t="s">
        <v>4825</v>
      </c>
      <c r="G212" s="85" t="s">
        <v>3881</v>
      </c>
      <c r="H212" s="10" t="s">
        <v>4826</v>
      </c>
      <c r="I212" s="8" t="s">
        <v>4822</v>
      </c>
      <c r="J212" s="86" t="s">
        <v>4827</v>
      </c>
      <c r="K212" s="23"/>
      <c r="L212" s="23"/>
      <c r="M212" s="23"/>
      <c r="N212" s="23"/>
      <c r="O212" s="23"/>
      <c r="P212" s="23"/>
      <c r="Q212" s="23"/>
      <c r="R212" s="23"/>
      <c r="S212" s="23"/>
      <c r="T212" s="23"/>
      <c r="U212" s="23"/>
      <c r="V212" s="23"/>
      <c r="W212" s="23"/>
      <c r="X212" s="23"/>
    </row>
    <row r="213">
      <c r="A213" s="20" t="s">
        <v>4796</v>
      </c>
      <c r="B213" s="20" t="s">
        <v>4828</v>
      </c>
      <c r="C213" s="120"/>
      <c r="D213" s="23"/>
      <c r="E213" s="120"/>
      <c r="F213" s="123" t="s">
        <v>4829</v>
      </c>
      <c r="G213" s="85" t="s">
        <v>3881</v>
      </c>
      <c r="H213" s="10" t="s">
        <v>4830</v>
      </c>
      <c r="I213" s="8" t="s">
        <v>4822</v>
      </c>
      <c r="J213" s="86" t="s">
        <v>4831</v>
      </c>
      <c r="K213" s="23"/>
      <c r="L213" s="23"/>
      <c r="M213" s="23"/>
      <c r="N213" s="23"/>
      <c r="O213" s="23"/>
      <c r="P213" s="23"/>
      <c r="Q213" s="23"/>
      <c r="R213" s="23"/>
      <c r="S213" s="23"/>
      <c r="T213" s="23"/>
      <c r="U213" s="23"/>
      <c r="V213" s="23"/>
      <c r="W213" s="23"/>
      <c r="X213" s="23"/>
    </row>
    <row r="214" ht="45.0" customHeight="1">
      <c r="A214" s="20" t="s">
        <v>4832</v>
      </c>
      <c r="B214" s="20" t="s">
        <v>4833</v>
      </c>
      <c r="C214" s="120"/>
      <c r="D214" s="120"/>
      <c r="E214" s="120"/>
      <c r="F214" s="122" t="s">
        <v>4834</v>
      </c>
      <c r="G214" s="85" t="s">
        <v>3881</v>
      </c>
      <c r="H214" s="10" t="s">
        <v>4835</v>
      </c>
      <c r="I214" s="124" t="s">
        <v>4836</v>
      </c>
      <c r="J214" s="91" t="s">
        <v>4837</v>
      </c>
      <c r="K214" s="23"/>
      <c r="L214" s="23"/>
      <c r="M214" s="23"/>
      <c r="N214" s="23"/>
      <c r="O214" s="23"/>
      <c r="P214" s="23"/>
      <c r="Q214" s="23"/>
      <c r="R214" s="23"/>
      <c r="S214" s="23"/>
      <c r="T214" s="23"/>
      <c r="U214" s="23"/>
      <c r="V214" s="23"/>
      <c r="W214" s="23"/>
      <c r="X214" s="23"/>
    </row>
    <row r="215" ht="45.0" customHeight="1">
      <c r="A215" s="20" t="s">
        <v>4832</v>
      </c>
      <c r="B215" s="20" t="s">
        <v>4833</v>
      </c>
      <c r="C215" s="120"/>
      <c r="D215" s="120"/>
      <c r="E215" s="120"/>
      <c r="F215" s="125" t="s">
        <v>4838</v>
      </c>
      <c r="G215" s="85" t="s">
        <v>3881</v>
      </c>
      <c r="H215" s="10" t="s">
        <v>4839</v>
      </c>
      <c r="I215" s="124" t="s">
        <v>4836</v>
      </c>
      <c r="J215" s="91" t="s">
        <v>4840</v>
      </c>
      <c r="K215" s="23"/>
      <c r="L215" s="23"/>
      <c r="M215" s="23"/>
      <c r="N215" s="23"/>
      <c r="O215" s="23"/>
      <c r="P215" s="23"/>
      <c r="Q215" s="23"/>
      <c r="R215" s="23"/>
      <c r="S215" s="23"/>
      <c r="T215" s="23"/>
      <c r="U215" s="23"/>
      <c r="V215" s="23"/>
      <c r="W215" s="23"/>
      <c r="X215" s="23"/>
    </row>
    <row r="216" ht="45.0" customHeight="1">
      <c r="A216" s="20" t="s">
        <v>4832</v>
      </c>
      <c r="B216" s="20" t="s">
        <v>4833</v>
      </c>
      <c r="C216" s="120"/>
      <c r="D216" s="120"/>
      <c r="E216" s="120"/>
      <c r="F216" s="126" t="s">
        <v>4841</v>
      </c>
      <c r="G216" s="85" t="s">
        <v>3881</v>
      </c>
      <c r="H216" s="10" t="s">
        <v>4842</v>
      </c>
      <c r="I216" s="23"/>
      <c r="J216" s="91" t="s">
        <v>4843</v>
      </c>
      <c r="K216" s="23"/>
      <c r="L216" s="23"/>
      <c r="M216" s="23"/>
      <c r="N216" s="23"/>
      <c r="O216" s="23"/>
      <c r="P216" s="23"/>
      <c r="Q216" s="23"/>
      <c r="R216" s="23"/>
      <c r="S216" s="23"/>
      <c r="T216" s="23"/>
      <c r="U216" s="23"/>
      <c r="V216" s="23"/>
      <c r="W216" s="23"/>
      <c r="X216" s="23"/>
    </row>
    <row r="217" ht="45.0" customHeight="1">
      <c r="A217" s="20" t="s">
        <v>4832</v>
      </c>
      <c r="B217" s="20" t="s">
        <v>4833</v>
      </c>
      <c r="C217" s="127"/>
      <c r="D217" s="127"/>
      <c r="E217" s="127"/>
      <c r="F217" s="128" t="s">
        <v>4844</v>
      </c>
      <c r="G217" s="85" t="s">
        <v>3881</v>
      </c>
      <c r="H217" s="10" t="s">
        <v>4845</v>
      </c>
      <c r="I217" s="129"/>
      <c r="J217" s="130" t="s">
        <v>4846</v>
      </c>
      <c r="K217" s="131"/>
      <c r="L217" s="131"/>
      <c r="M217" s="131"/>
      <c r="N217" s="131"/>
      <c r="O217" s="131"/>
      <c r="P217" s="131"/>
      <c r="Q217" s="131"/>
      <c r="R217" s="131"/>
      <c r="S217" s="131"/>
      <c r="T217" s="131"/>
      <c r="U217" s="131"/>
      <c r="V217" s="131"/>
      <c r="W217" s="131"/>
      <c r="X217" s="131"/>
    </row>
    <row r="218" ht="45.0" customHeight="1">
      <c r="A218" s="20" t="s">
        <v>4832</v>
      </c>
      <c r="B218" s="20" t="s">
        <v>4833</v>
      </c>
      <c r="C218" s="127"/>
      <c r="D218" s="127"/>
      <c r="E218" s="127"/>
      <c r="F218" s="128" t="s">
        <v>4847</v>
      </c>
      <c r="G218" s="85" t="s">
        <v>3881</v>
      </c>
      <c r="H218" s="10" t="s">
        <v>4848</v>
      </c>
      <c r="I218" s="129"/>
      <c r="J218" s="132" t="s">
        <v>4849</v>
      </c>
      <c r="K218" s="131"/>
      <c r="L218" s="131"/>
      <c r="M218" s="131"/>
      <c r="N218" s="131"/>
      <c r="O218" s="131"/>
      <c r="P218" s="131"/>
      <c r="Q218" s="131"/>
      <c r="R218" s="131"/>
      <c r="S218" s="131"/>
      <c r="T218" s="131"/>
      <c r="U218" s="131"/>
      <c r="V218" s="131"/>
      <c r="W218" s="131"/>
      <c r="X218" s="131"/>
    </row>
    <row r="219" ht="45.0" customHeight="1">
      <c r="A219" s="20" t="s">
        <v>4832</v>
      </c>
      <c r="B219" s="20" t="s">
        <v>4833</v>
      </c>
      <c r="C219" s="127"/>
      <c r="D219" s="127"/>
      <c r="E219" s="127"/>
      <c r="F219" s="133" t="s">
        <v>4850</v>
      </c>
      <c r="G219" s="85" t="s">
        <v>3881</v>
      </c>
      <c r="H219" s="10" t="s">
        <v>4851</v>
      </c>
      <c r="I219" s="124" t="s">
        <v>4836</v>
      </c>
      <c r="J219" s="130" t="s">
        <v>4852</v>
      </c>
      <c r="K219" s="131"/>
      <c r="L219" s="131"/>
      <c r="M219" s="131"/>
      <c r="N219" s="131"/>
      <c r="O219" s="131"/>
      <c r="P219" s="131"/>
      <c r="Q219" s="131"/>
      <c r="R219" s="131"/>
      <c r="S219" s="131"/>
      <c r="T219" s="131"/>
      <c r="U219" s="131"/>
      <c r="V219" s="131"/>
      <c r="W219" s="131"/>
      <c r="X219" s="131"/>
    </row>
    <row r="220">
      <c r="A220" s="20" t="s">
        <v>4832</v>
      </c>
      <c r="B220" s="20" t="s">
        <v>4853</v>
      </c>
      <c r="C220" s="120"/>
      <c r="D220" s="120"/>
      <c r="E220" s="120"/>
      <c r="F220" s="41" t="s">
        <v>4854</v>
      </c>
      <c r="G220" s="85" t="s">
        <v>3881</v>
      </c>
      <c r="H220" s="10" t="s">
        <v>4855</v>
      </c>
      <c r="I220" s="23"/>
      <c r="J220" s="91" t="s">
        <v>4856</v>
      </c>
      <c r="K220" s="23"/>
      <c r="L220" s="23"/>
      <c r="M220" s="23"/>
      <c r="N220" s="23"/>
      <c r="O220" s="23"/>
      <c r="P220" s="23"/>
      <c r="Q220" s="23"/>
      <c r="R220" s="23"/>
      <c r="S220" s="23"/>
      <c r="T220" s="23"/>
      <c r="U220" s="23"/>
      <c r="V220" s="23"/>
      <c r="W220" s="23"/>
      <c r="X220" s="23"/>
    </row>
    <row r="221">
      <c r="A221" s="20" t="s">
        <v>4832</v>
      </c>
      <c r="B221" s="20" t="s">
        <v>4857</v>
      </c>
      <c r="C221" s="120"/>
      <c r="D221" s="120"/>
      <c r="E221" s="120"/>
      <c r="F221" s="41" t="s">
        <v>4858</v>
      </c>
      <c r="G221" s="85" t="s">
        <v>3881</v>
      </c>
      <c r="H221" s="10" t="s">
        <v>4859</v>
      </c>
      <c r="I221" s="8" t="s">
        <v>4860</v>
      </c>
      <c r="J221" s="91" t="s">
        <v>4861</v>
      </c>
      <c r="K221" s="23"/>
      <c r="L221" s="23"/>
      <c r="M221" s="23"/>
      <c r="N221" s="23"/>
      <c r="O221" s="23"/>
      <c r="P221" s="23"/>
      <c r="Q221" s="23"/>
      <c r="R221" s="23"/>
      <c r="S221" s="23"/>
      <c r="T221" s="23"/>
      <c r="U221" s="23"/>
      <c r="V221" s="23"/>
      <c r="W221" s="23"/>
      <c r="X221" s="23"/>
    </row>
    <row r="222">
      <c r="A222" s="20" t="s">
        <v>4832</v>
      </c>
      <c r="B222" s="20" t="s">
        <v>4862</v>
      </c>
      <c r="C222" s="120"/>
      <c r="D222" s="120"/>
      <c r="E222" s="120"/>
      <c r="F222" s="41" t="s">
        <v>4863</v>
      </c>
      <c r="G222" s="85" t="s">
        <v>3881</v>
      </c>
      <c r="H222" s="10" t="s">
        <v>4864</v>
      </c>
      <c r="I222" s="23"/>
      <c r="J222" s="91" t="s">
        <v>4865</v>
      </c>
      <c r="K222" s="23"/>
      <c r="L222" s="23"/>
      <c r="M222" s="23"/>
      <c r="N222" s="23"/>
      <c r="O222" s="23"/>
      <c r="P222" s="23"/>
      <c r="Q222" s="23"/>
      <c r="R222" s="23"/>
      <c r="S222" s="23"/>
      <c r="T222" s="23"/>
      <c r="U222" s="23"/>
      <c r="V222" s="23"/>
      <c r="W222" s="23"/>
      <c r="X222" s="23"/>
    </row>
    <row r="223">
      <c r="A223" s="20" t="s">
        <v>4832</v>
      </c>
      <c r="B223" s="20" t="s">
        <v>4866</v>
      </c>
      <c r="C223" s="120"/>
      <c r="D223" s="120"/>
      <c r="E223" s="120"/>
      <c r="F223" s="41" t="s">
        <v>4867</v>
      </c>
      <c r="G223" s="85" t="s">
        <v>3881</v>
      </c>
      <c r="H223" s="10" t="s">
        <v>4868</v>
      </c>
      <c r="I223" s="23"/>
      <c r="J223" s="91" t="s">
        <v>4869</v>
      </c>
      <c r="K223" s="23"/>
      <c r="L223" s="23"/>
      <c r="M223" s="23"/>
      <c r="N223" s="23"/>
      <c r="O223" s="23"/>
      <c r="P223" s="23"/>
      <c r="Q223" s="23"/>
      <c r="R223" s="23"/>
      <c r="S223" s="23"/>
      <c r="T223" s="23"/>
      <c r="U223" s="23"/>
      <c r="V223" s="23"/>
      <c r="W223" s="23"/>
      <c r="X223" s="23"/>
    </row>
    <row r="224" ht="55.5" customHeight="1">
      <c r="A224" s="20" t="s">
        <v>4870</v>
      </c>
      <c r="B224" s="20" t="s">
        <v>4871</v>
      </c>
      <c r="C224" s="120"/>
      <c r="D224" s="120"/>
      <c r="E224" s="120"/>
      <c r="F224" s="122" t="s">
        <v>4872</v>
      </c>
      <c r="G224" s="85" t="s">
        <v>3881</v>
      </c>
      <c r="H224" s="10" t="s">
        <v>4873</v>
      </c>
      <c r="I224" s="23"/>
      <c r="J224" s="91" t="s">
        <v>4874</v>
      </c>
      <c r="K224" s="23"/>
      <c r="L224" s="23"/>
      <c r="M224" s="23"/>
      <c r="N224" s="23"/>
      <c r="O224" s="23"/>
      <c r="P224" s="23"/>
      <c r="Q224" s="23"/>
      <c r="R224" s="23"/>
      <c r="S224" s="23"/>
      <c r="T224" s="23"/>
      <c r="U224" s="23"/>
      <c r="V224" s="23"/>
      <c r="W224" s="23"/>
      <c r="X224" s="23"/>
    </row>
    <row r="225" ht="55.5" customHeight="1">
      <c r="A225" s="20" t="s">
        <v>4870</v>
      </c>
      <c r="B225" s="20" t="s">
        <v>4871</v>
      </c>
      <c r="C225" s="120"/>
      <c r="D225" s="120"/>
      <c r="E225" s="120"/>
      <c r="F225" s="122" t="s">
        <v>4875</v>
      </c>
      <c r="G225" s="85" t="s">
        <v>3881</v>
      </c>
      <c r="H225" s="10" t="s">
        <v>4876</v>
      </c>
      <c r="I225" s="23"/>
      <c r="J225" s="91" t="s">
        <v>4877</v>
      </c>
      <c r="K225" s="23"/>
      <c r="L225" s="23"/>
      <c r="M225" s="23"/>
      <c r="N225" s="23"/>
      <c r="O225" s="23"/>
      <c r="P225" s="23"/>
      <c r="Q225" s="23"/>
      <c r="R225" s="23"/>
      <c r="S225" s="23"/>
      <c r="T225" s="23"/>
      <c r="U225" s="23"/>
      <c r="V225" s="23"/>
      <c r="W225" s="23"/>
      <c r="X225" s="23"/>
    </row>
    <row r="226" ht="48.0" customHeight="1">
      <c r="A226" s="20" t="s">
        <v>4870</v>
      </c>
      <c r="B226" s="20" t="s">
        <v>4878</v>
      </c>
      <c r="C226" s="120"/>
      <c r="D226" s="120"/>
      <c r="E226" s="120"/>
      <c r="F226" s="122" t="s">
        <v>4879</v>
      </c>
      <c r="G226" s="85" t="s">
        <v>3881</v>
      </c>
      <c r="H226" s="10" t="s">
        <v>4880</v>
      </c>
      <c r="I226" s="23"/>
      <c r="J226" s="91" t="s">
        <v>4881</v>
      </c>
      <c r="K226" s="23"/>
      <c r="L226" s="23"/>
      <c r="M226" s="23"/>
      <c r="N226" s="23"/>
      <c r="O226" s="23"/>
      <c r="P226" s="23"/>
      <c r="Q226" s="23"/>
      <c r="R226" s="23"/>
      <c r="S226" s="23"/>
      <c r="T226" s="23"/>
      <c r="U226" s="23"/>
      <c r="V226" s="23"/>
      <c r="W226" s="23"/>
      <c r="X226" s="23"/>
    </row>
    <row r="227" ht="48.0" customHeight="1">
      <c r="A227" s="20" t="s">
        <v>4870</v>
      </c>
      <c r="B227" s="20" t="s">
        <v>4878</v>
      </c>
      <c r="C227" s="120"/>
      <c r="D227" s="120"/>
      <c r="E227" s="120"/>
      <c r="F227" s="122" t="s">
        <v>4882</v>
      </c>
      <c r="G227" s="85" t="s">
        <v>3881</v>
      </c>
      <c r="H227" s="10" t="s">
        <v>4883</v>
      </c>
      <c r="I227" s="23"/>
      <c r="J227" s="91" t="s">
        <v>4884</v>
      </c>
      <c r="K227" s="23"/>
      <c r="L227" s="23"/>
      <c r="M227" s="23"/>
      <c r="N227" s="23"/>
      <c r="O227" s="23"/>
      <c r="P227" s="23"/>
      <c r="Q227" s="23"/>
      <c r="R227" s="23"/>
      <c r="S227" s="23"/>
      <c r="T227" s="23"/>
      <c r="U227" s="23"/>
      <c r="V227" s="23"/>
      <c r="W227" s="23"/>
      <c r="X227" s="23"/>
    </row>
    <row r="228" ht="48.0" customHeight="1">
      <c r="A228" s="20" t="s">
        <v>4870</v>
      </c>
      <c r="B228" s="20" t="s">
        <v>4885</v>
      </c>
      <c r="C228" s="120"/>
      <c r="D228" s="120"/>
      <c r="E228" s="120"/>
      <c r="F228" s="122" t="s">
        <v>4886</v>
      </c>
      <c r="G228" s="85" t="s">
        <v>3881</v>
      </c>
      <c r="H228" s="10" t="s">
        <v>4887</v>
      </c>
      <c r="I228" s="23"/>
      <c r="J228" s="91" t="s">
        <v>4888</v>
      </c>
      <c r="K228" s="23"/>
      <c r="L228" s="23"/>
      <c r="M228" s="23"/>
      <c r="N228" s="23"/>
      <c r="O228" s="23"/>
      <c r="P228" s="23"/>
      <c r="Q228" s="23"/>
      <c r="R228" s="23"/>
      <c r="S228" s="23"/>
      <c r="T228" s="23"/>
      <c r="U228" s="23"/>
      <c r="V228" s="23"/>
      <c r="W228" s="23"/>
      <c r="X228" s="23"/>
    </row>
    <row r="229" ht="48.0" customHeight="1">
      <c r="A229" s="20" t="s">
        <v>4870</v>
      </c>
      <c r="B229" s="20" t="s">
        <v>4885</v>
      </c>
      <c r="C229" s="120"/>
      <c r="D229" s="120"/>
      <c r="E229" s="120"/>
      <c r="F229" s="122" t="s">
        <v>4889</v>
      </c>
      <c r="G229" s="85" t="s">
        <v>3881</v>
      </c>
      <c r="H229" s="10" t="s">
        <v>4890</v>
      </c>
      <c r="I229" s="23"/>
      <c r="J229" s="91" t="s">
        <v>4891</v>
      </c>
      <c r="K229" s="23"/>
      <c r="L229" s="23"/>
      <c r="M229" s="23"/>
      <c r="N229" s="23"/>
      <c r="O229" s="23"/>
      <c r="P229" s="23"/>
      <c r="Q229" s="23"/>
      <c r="R229" s="23"/>
      <c r="S229" s="23"/>
      <c r="T229" s="23"/>
      <c r="U229" s="23"/>
      <c r="V229" s="23"/>
      <c r="W229" s="23"/>
      <c r="X229" s="23"/>
    </row>
    <row r="230" ht="48.0" customHeight="1">
      <c r="A230" s="20" t="s">
        <v>4870</v>
      </c>
      <c r="B230" s="10" t="s">
        <v>4892</v>
      </c>
      <c r="C230" s="120"/>
      <c r="D230" s="120"/>
      <c r="E230" s="120"/>
      <c r="F230" s="122" t="s">
        <v>4893</v>
      </c>
      <c r="G230" s="85" t="s">
        <v>3881</v>
      </c>
      <c r="H230" s="10" t="s">
        <v>4894</v>
      </c>
      <c r="I230" s="8" t="s">
        <v>4895</v>
      </c>
      <c r="J230" s="91" t="s">
        <v>4896</v>
      </c>
      <c r="K230" s="23"/>
      <c r="L230" s="23"/>
      <c r="M230" s="23"/>
      <c r="N230" s="23"/>
      <c r="O230" s="23"/>
      <c r="P230" s="23"/>
      <c r="Q230" s="23"/>
      <c r="R230" s="23"/>
      <c r="S230" s="23"/>
      <c r="T230" s="23"/>
      <c r="U230" s="23"/>
      <c r="V230" s="23"/>
      <c r="W230" s="23"/>
      <c r="X230" s="23"/>
    </row>
    <row r="231">
      <c r="A231" s="10" t="s">
        <v>4897</v>
      </c>
      <c r="B231" s="20" t="s">
        <v>4898</v>
      </c>
      <c r="C231" s="134"/>
      <c r="D231" s="134"/>
      <c r="E231" s="134"/>
      <c r="F231" s="55" t="s">
        <v>4899</v>
      </c>
      <c r="G231" s="85" t="s">
        <v>3881</v>
      </c>
      <c r="H231" s="10" t="s">
        <v>4900</v>
      </c>
      <c r="I231" s="8" t="s">
        <v>4901</v>
      </c>
      <c r="J231" s="91" t="s">
        <v>4902</v>
      </c>
      <c r="K231" s="23"/>
      <c r="L231" s="23"/>
      <c r="M231" s="23"/>
      <c r="N231" s="23"/>
      <c r="O231" s="23"/>
      <c r="P231" s="23"/>
      <c r="Q231" s="23"/>
      <c r="R231" s="23"/>
      <c r="S231" s="23"/>
      <c r="T231" s="23"/>
      <c r="U231" s="23"/>
      <c r="V231" s="23"/>
      <c r="W231" s="23"/>
      <c r="X231" s="23"/>
    </row>
    <row r="232">
      <c r="A232" s="10" t="s">
        <v>4903</v>
      </c>
      <c r="B232" s="20" t="s">
        <v>4898</v>
      </c>
      <c r="C232" s="134"/>
      <c r="D232" s="134"/>
      <c r="E232" s="134"/>
      <c r="F232" s="55" t="s">
        <v>4904</v>
      </c>
      <c r="G232" s="85" t="s">
        <v>3881</v>
      </c>
      <c r="H232" s="10" t="s">
        <v>4905</v>
      </c>
      <c r="I232" s="8" t="s">
        <v>4906</v>
      </c>
      <c r="J232" s="91" t="s">
        <v>4907</v>
      </c>
      <c r="K232" s="23"/>
      <c r="L232" s="23"/>
      <c r="M232" s="23"/>
      <c r="N232" s="23"/>
      <c r="O232" s="23"/>
      <c r="P232" s="23"/>
      <c r="Q232" s="23"/>
      <c r="R232" s="23"/>
      <c r="S232" s="23"/>
      <c r="T232" s="23"/>
      <c r="U232" s="23"/>
      <c r="V232" s="23"/>
      <c r="W232" s="23"/>
      <c r="X232" s="23"/>
    </row>
    <row r="233">
      <c r="A233" s="10" t="s">
        <v>4908</v>
      </c>
      <c r="B233" s="20" t="s">
        <v>4898</v>
      </c>
      <c r="C233" s="134"/>
      <c r="D233" s="134"/>
      <c r="E233" s="134"/>
      <c r="F233" s="55" t="s">
        <v>4909</v>
      </c>
      <c r="G233" s="85" t="s">
        <v>3881</v>
      </c>
      <c r="H233" s="10" t="s">
        <v>4910</v>
      </c>
      <c r="I233" s="23"/>
      <c r="J233" s="91" t="s">
        <v>4911</v>
      </c>
      <c r="K233" s="23"/>
      <c r="L233" s="23"/>
      <c r="M233" s="23"/>
      <c r="N233" s="23"/>
      <c r="O233" s="23"/>
      <c r="P233" s="23"/>
      <c r="Q233" s="23"/>
      <c r="R233" s="23"/>
      <c r="S233" s="23"/>
      <c r="T233" s="23"/>
      <c r="U233" s="23"/>
      <c r="V233" s="23"/>
      <c r="W233" s="23"/>
      <c r="X233" s="23"/>
    </row>
    <row r="234">
      <c r="A234" s="10" t="s">
        <v>4912</v>
      </c>
      <c r="B234" s="20" t="s">
        <v>4913</v>
      </c>
      <c r="C234" s="134"/>
      <c r="D234" s="134"/>
      <c r="E234" s="10" t="s">
        <v>4914</v>
      </c>
      <c r="F234" s="8" t="s">
        <v>4915</v>
      </c>
      <c r="G234" s="85" t="s">
        <v>3881</v>
      </c>
      <c r="H234" s="10" t="s">
        <v>4916</v>
      </c>
      <c r="I234" s="23"/>
      <c r="J234" s="91" t="s">
        <v>4917</v>
      </c>
      <c r="K234" s="23"/>
      <c r="L234" s="23"/>
      <c r="M234" s="23"/>
      <c r="N234" s="23"/>
      <c r="O234" s="23"/>
      <c r="P234" s="23"/>
      <c r="Q234" s="23"/>
      <c r="R234" s="23"/>
      <c r="S234" s="23"/>
      <c r="T234" s="23"/>
      <c r="U234" s="23"/>
      <c r="V234" s="23"/>
      <c r="W234" s="23"/>
      <c r="X234" s="23"/>
    </row>
    <row r="235">
      <c r="A235" s="10" t="s">
        <v>4918</v>
      </c>
      <c r="B235" s="10" t="s">
        <v>4913</v>
      </c>
      <c r="C235" s="134"/>
      <c r="D235" s="134"/>
      <c r="E235" s="134"/>
      <c r="F235" s="48" t="s">
        <v>4919</v>
      </c>
      <c r="G235" s="85" t="s">
        <v>3881</v>
      </c>
      <c r="H235" s="135" t="s">
        <v>4920</v>
      </c>
      <c r="I235" s="23"/>
      <c r="J235" s="91" t="s">
        <v>4921</v>
      </c>
      <c r="K235" s="23"/>
      <c r="L235" s="23"/>
      <c r="M235" s="23"/>
      <c r="N235" s="23"/>
      <c r="O235" s="23"/>
      <c r="P235" s="23"/>
      <c r="Q235" s="23"/>
      <c r="R235" s="23"/>
      <c r="S235" s="23"/>
      <c r="T235" s="23"/>
      <c r="U235" s="23"/>
      <c r="V235" s="23"/>
      <c r="W235" s="23"/>
      <c r="X235" s="23"/>
    </row>
    <row r="236">
      <c r="A236" s="10" t="s">
        <v>4750</v>
      </c>
      <c r="B236" s="10" t="s">
        <v>4913</v>
      </c>
      <c r="C236" s="134"/>
      <c r="D236" s="134"/>
      <c r="E236" s="134"/>
      <c r="F236" s="55" t="s">
        <v>4922</v>
      </c>
      <c r="G236" s="85" t="s">
        <v>3881</v>
      </c>
      <c r="H236" s="10" t="s">
        <v>4923</v>
      </c>
      <c r="I236" s="23"/>
      <c r="J236" s="86" t="s">
        <v>4924</v>
      </c>
      <c r="K236" s="23"/>
      <c r="L236" s="23"/>
      <c r="M236" s="23"/>
      <c r="N236" s="23"/>
      <c r="O236" s="23"/>
      <c r="P236" s="23"/>
      <c r="Q236" s="23"/>
      <c r="R236" s="23"/>
      <c r="S236" s="23"/>
      <c r="T236" s="23"/>
      <c r="U236" s="23"/>
      <c r="V236" s="23"/>
      <c r="W236" s="23"/>
      <c r="X236" s="23"/>
    </row>
    <row r="237">
      <c r="A237" s="10" t="s">
        <v>4925</v>
      </c>
      <c r="B237" s="6" t="s">
        <v>4926</v>
      </c>
      <c r="C237" s="127"/>
      <c r="D237" s="127"/>
      <c r="E237" s="127"/>
      <c r="F237" s="17" t="s">
        <v>4927</v>
      </c>
      <c r="G237" s="85" t="s">
        <v>3881</v>
      </c>
      <c r="H237" s="10" t="s">
        <v>4928</v>
      </c>
      <c r="I237" s="23"/>
      <c r="J237" s="91" t="s">
        <v>4929</v>
      </c>
      <c r="K237" s="23"/>
      <c r="L237" s="23"/>
      <c r="M237" s="23"/>
      <c r="N237" s="23"/>
      <c r="O237" s="23"/>
      <c r="P237" s="23"/>
      <c r="Q237" s="23"/>
      <c r="R237" s="23"/>
      <c r="S237" s="23"/>
      <c r="T237" s="23"/>
      <c r="U237" s="23"/>
      <c r="V237" s="23"/>
      <c r="W237" s="23"/>
      <c r="X237" s="23"/>
    </row>
    <row r="238">
      <c r="A238" s="10" t="s">
        <v>4925</v>
      </c>
      <c r="B238" s="6" t="s">
        <v>4926</v>
      </c>
      <c r="C238" s="134"/>
      <c r="D238" s="134"/>
      <c r="E238" s="134"/>
      <c r="F238" s="17" t="s">
        <v>4930</v>
      </c>
      <c r="G238" s="85" t="s">
        <v>3881</v>
      </c>
      <c r="H238" s="10" t="s">
        <v>4931</v>
      </c>
      <c r="I238" s="23"/>
      <c r="J238" s="91" t="s">
        <v>4932</v>
      </c>
      <c r="K238" s="23"/>
      <c r="L238" s="23"/>
      <c r="M238" s="23"/>
      <c r="N238" s="23"/>
      <c r="O238" s="23"/>
      <c r="P238" s="23"/>
      <c r="Q238" s="23"/>
      <c r="R238" s="23"/>
      <c r="S238" s="23"/>
      <c r="T238" s="23"/>
      <c r="U238" s="23"/>
      <c r="V238" s="23"/>
      <c r="W238" s="23"/>
      <c r="X238" s="23"/>
    </row>
    <row r="239">
      <c r="A239" s="10" t="s">
        <v>4925</v>
      </c>
      <c r="B239" s="6" t="s">
        <v>4926</v>
      </c>
      <c r="C239" s="134"/>
      <c r="D239" s="134"/>
      <c r="E239" s="134"/>
      <c r="F239" s="17" t="s">
        <v>4933</v>
      </c>
      <c r="G239" s="85" t="s">
        <v>3881</v>
      </c>
      <c r="H239" s="10" t="s">
        <v>4934</v>
      </c>
      <c r="I239" s="23"/>
      <c r="J239" s="91" t="s">
        <v>4935</v>
      </c>
      <c r="K239" s="23"/>
      <c r="L239" s="23"/>
      <c r="M239" s="23"/>
      <c r="N239" s="23"/>
      <c r="O239" s="23"/>
      <c r="P239" s="23"/>
      <c r="Q239" s="23"/>
      <c r="R239" s="23"/>
      <c r="S239" s="23"/>
      <c r="T239" s="23"/>
      <c r="U239" s="23"/>
      <c r="V239" s="23"/>
      <c r="W239" s="23"/>
      <c r="X239" s="23"/>
    </row>
    <row r="240">
      <c r="A240" s="10" t="s">
        <v>4925</v>
      </c>
      <c r="B240" s="6" t="s">
        <v>4926</v>
      </c>
      <c r="C240" s="134"/>
      <c r="D240" s="134"/>
      <c r="E240" s="134"/>
      <c r="F240" s="17" t="s">
        <v>4936</v>
      </c>
      <c r="G240" s="85" t="s">
        <v>3881</v>
      </c>
      <c r="H240" s="10" t="s">
        <v>4937</v>
      </c>
      <c r="I240" s="23"/>
      <c r="J240" s="91" t="s">
        <v>4938</v>
      </c>
      <c r="K240" s="23"/>
      <c r="L240" s="23"/>
      <c r="M240" s="23"/>
      <c r="N240" s="23"/>
      <c r="O240" s="23"/>
      <c r="P240" s="23"/>
      <c r="Q240" s="23"/>
      <c r="R240" s="23"/>
      <c r="S240" s="23"/>
      <c r="T240" s="23"/>
      <c r="U240" s="23"/>
      <c r="V240" s="23"/>
      <c r="W240" s="23"/>
      <c r="X240" s="23"/>
    </row>
    <row r="241">
      <c r="A241" s="10" t="s">
        <v>4939</v>
      </c>
      <c r="B241" s="10" t="s">
        <v>4940</v>
      </c>
      <c r="C241" s="134"/>
      <c r="D241" s="134"/>
      <c r="E241" s="134"/>
      <c r="F241" s="17" t="s">
        <v>4941</v>
      </c>
      <c r="G241" s="85" t="s">
        <v>3881</v>
      </c>
      <c r="H241" s="10" t="s">
        <v>4942</v>
      </c>
      <c r="I241" s="23"/>
      <c r="J241" s="86" t="s">
        <v>4943</v>
      </c>
      <c r="K241" s="23"/>
      <c r="L241" s="23"/>
      <c r="M241" s="23"/>
      <c r="N241" s="23"/>
      <c r="O241" s="23"/>
      <c r="P241" s="23"/>
      <c r="Q241" s="23"/>
      <c r="R241" s="23"/>
      <c r="S241" s="23"/>
      <c r="T241" s="23"/>
      <c r="U241" s="23"/>
      <c r="V241" s="23"/>
      <c r="W241" s="23"/>
      <c r="X241" s="23"/>
    </row>
    <row r="242" ht="54.75" customHeight="1">
      <c r="A242" s="20" t="s">
        <v>4944</v>
      </c>
      <c r="B242" s="10" t="s">
        <v>3371</v>
      </c>
      <c r="C242" s="120"/>
      <c r="D242" s="120"/>
      <c r="E242" s="120"/>
      <c r="F242" s="126" t="s">
        <v>4945</v>
      </c>
      <c r="G242" s="85" t="s">
        <v>3881</v>
      </c>
      <c r="H242" s="10" t="s">
        <v>4946</v>
      </c>
      <c r="I242" s="23"/>
      <c r="J242" s="91" t="s">
        <v>4947</v>
      </c>
      <c r="K242" s="23"/>
      <c r="L242" s="23"/>
      <c r="M242" s="23"/>
      <c r="N242" s="23"/>
      <c r="O242" s="23"/>
      <c r="P242" s="23"/>
      <c r="Q242" s="23"/>
      <c r="R242" s="23"/>
      <c r="S242" s="23"/>
      <c r="T242" s="23"/>
      <c r="U242" s="23"/>
      <c r="V242" s="23"/>
      <c r="W242" s="23"/>
      <c r="X242" s="23"/>
    </row>
    <row r="243" ht="51.0" customHeight="1">
      <c r="A243" s="20" t="s">
        <v>4944</v>
      </c>
      <c r="B243" s="10" t="s">
        <v>3371</v>
      </c>
      <c r="C243" s="120"/>
      <c r="D243" s="120"/>
      <c r="E243" s="120"/>
      <c r="F243" s="122" t="s">
        <v>4948</v>
      </c>
      <c r="G243" s="85" t="s">
        <v>3881</v>
      </c>
      <c r="H243" s="10" t="s">
        <v>4949</v>
      </c>
      <c r="I243" s="23"/>
      <c r="J243" s="91" t="s">
        <v>4950</v>
      </c>
      <c r="K243" s="23"/>
      <c r="L243" s="23"/>
      <c r="M243" s="23"/>
      <c r="N243" s="23"/>
      <c r="O243" s="23"/>
      <c r="P243" s="23"/>
      <c r="Q243" s="23"/>
      <c r="R243" s="23"/>
      <c r="S243" s="23"/>
      <c r="T243" s="23"/>
      <c r="U243" s="23"/>
      <c r="V243" s="23"/>
      <c r="W243" s="23"/>
      <c r="X243" s="23"/>
    </row>
    <row r="244" ht="49.5" customHeight="1">
      <c r="A244" s="20" t="s">
        <v>4944</v>
      </c>
      <c r="B244" s="10" t="s">
        <v>3371</v>
      </c>
      <c r="C244" s="120"/>
      <c r="D244" s="120"/>
      <c r="E244" s="120"/>
      <c r="F244" s="126" t="s">
        <v>4951</v>
      </c>
      <c r="G244" s="85" t="s">
        <v>3881</v>
      </c>
      <c r="H244" s="10" t="s">
        <v>4952</v>
      </c>
      <c r="I244" s="23"/>
      <c r="J244" s="91" t="s">
        <v>4953</v>
      </c>
      <c r="K244" s="23"/>
      <c r="L244" s="23"/>
      <c r="M244" s="23"/>
      <c r="N244" s="23"/>
      <c r="O244" s="23"/>
      <c r="P244" s="23"/>
      <c r="Q244" s="23"/>
      <c r="R244" s="23"/>
      <c r="S244" s="23"/>
      <c r="T244" s="23"/>
      <c r="U244" s="23"/>
      <c r="V244" s="23"/>
      <c r="W244" s="23"/>
      <c r="X244" s="23"/>
    </row>
    <row r="245" ht="49.5" customHeight="1">
      <c r="A245" s="20" t="s">
        <v>4944</v>
      </c>
      <c r="B245" s="10" t="s">
        <v>4954</v>
      </c>
      <c r="C245" s="120"/>
      <c r="D245" s="120"/>
      <c r="E245" s="120"/>
      <c r="F245" s="126" t="s">
        <v>4955</v>
      </c>
      <c r="G245" s="85" t="s">
        <v>3881</v>
      </c>
      <c r="H245" s="10" t="s">
        <v>4956</v>
      </c>
      <c r="I245" s="23"/>
      <c r="J245" s="91" t="s">
        <v>4957</v>
      </c>
      <c r="K245" s="23"/>
      <c r="L245" s="23"/>
      <c r="M245" s="23"/>
      <c r="N245" s="23"/>
      <c r="O245" s="23"/>
      <c r="P245" s="23"/>
      <c r="Q245" s="23"/>
      <c r="R245" s="23"/>
      <c r="S245" s="23"/>
      <c r="T245" s="23"/>
      <c r="U245" s="23"/>
      <c r="V245" s="23"/>
      <c r="W245" s="23"/>
      <c r="X245" s="23"/>
    </row>
    <row r="246" ht="49.5" customHeight="1">
      <c r="A246" s="20" t="s">
        <v>4944</v>
      </c>
      <c r="B246" s="10" t="s">
        <v>4954</v>
      </c>
      <c r="C246" s="120"/>
      <c r="D246" s="120"/>
      <c r="E246" s="10" t="s">
        <v>3378</v>
      </c>
      <c r="F246" s="136" t="s">
        <v>4958</v>
      </c>
      <c r="G246" s="85" t="s">
        <v>3881</v>
      </c>
      <c r="H246" s="10" t="s">
        <v>4959</v>
      </c>
      <c r="I246" s="23"/>
      <c r="J246" s="91" t="s">
        <v>4960</v>
      </c>
      <c r="K246" s="23"/>
      <c r="L246" s="23"/>
      <c r="M246" s="23"/>
      <c r="N246" s="23"/>
      <c r="O246" s="23"/>
      <c r="P246" s="23"/>
      <c r="Q246" s="23"/>
      <c r="R246" s="23"/>
      <c r="S246" s="23"/>
      <c r="T246" s="23"/>
      <c r="U246" s="23"/>
      <c r="V246" s="23"/>
      <c r="W246" s="23"/>
      <c r="X246" s="23"/>
    </row>
    <row r="247">
      <c r="A247" s="10" t="s">
        <v>4961</v>
      </c>
      <c r="B247" s="20" t="s">
        <v>4962</v>
      </c>
      <c r="C247" s="74"/>
      <c r="D247" s="74"/>
      <c r="E247" s="74"/>
      <c r="F247" s="55" t="s">
        <v>4963</v>
      </c>
      <c r="G247" s="85" t="s">
        <v>3881</v>
      </c>
      <c r="H247" s="10" t="s">
        <v>4964</v>
      </c>
      <c r="I247" s="48" t="s">
        <v>4965</v>
      </c>
      <c r="J247" s="86" t="s">
        <v>4966</v>
      </c>
      <c r="K247" s="23"/>
      <c r="L247" s="23"/>
      <c r="M247" s="23"/>
      <c r="N247" s="23"/>
      <c r="O247" s="23"/>
      <c r="P247" s="23"/>
      <c r="Q247" s="23"/>
      <c r="R247" s="23"/>
      <c r="S247" s="23"/>
      <c r="T247" s="23"/>
      <c r="U247" s="23"/>
      <c r="V247" s="23"/>
      <c r="W247" s="23"/>
      <c r="X247" s="23"/>
    </row>
    <row r="248">
      <c r="A248" s="10" t="s">
        <v>4967</v>
      </c>
      <c r="B248" s="10" t="s">
        <v>4968</v>
      </c>
      <c r="C248" s="74"/>
      <c r="D248" s="74"/>
      <c r="E248" s="74"/>
      <c r="F248" s="55" t="s">
        <v>4969</v>
      </c>
      <c r="G248" s="85" t="s">
        <v>3881</v>
      </c>
      <c r="H248" s="10" t="s">
        <v>4970</v>
      </c>
      <c r="I248" s="48" t="s">
        <v>4971</v>
      </c>
      <c r="J248" s="86" t="s">
        <v>4972</v>
      </c>
      <c r="K248" s="23"/>
      <c r="L248" s="23"/>
      <c r="M248" s="23"/>
      <c r="N248" s="23"/>
      <c r="O248" s="23"/>
      <c r="P248" s="23"/>
      <c r="Q248" s="23"/>
      <c r="R248" s="23"/>
      <c r="S248" s="23"/>
      <c r="T248" s="23"/>
      <c r="U248" s="23"/>
      <c r="V248" s="23"/>
      <c r="W248" s="23"/>
      <c r="X248" s="23"/>
    </row>
    <row r="249">
      <c r="A249" s="10" t="s">
        <v>4973</v>
      </c>
      <c r="B249" s="10" t="s">
        <v>4974</v>
      </c>
      <c r="C249" s="74"/>
      <c r="D249" s="74"/>
      <c r="F249" s="55" t="s">
        <v>4975</v>
      </c>
      <c r="G249" s="85" t="s">
        <v>3881</v>
      </c>
      <c r="H249" s="10" t="s">
        <v>4976</v>
      </c>
      <c r="I249" s="48" t="s">
        <v>4965</v>
      </c>
      <c r="J249" s="86" t="s">
        <v>4977</v>
      </c>
      <c r="K249" s="23"/>
      <c r="L249" s="23"/>
      <c r="M249" s="23"/>
      <c r="N249" s="23"/>
      <c r="O249" s="23"/>
      <c r="P249" s="23"/>
      <c r="Q249" s="23"/>
      <c r="R249" s="23"/>
      <c r="S249" s="23"/>
      <c r="T249" s="23"/>
      <c r="U249" s="23"/>
      <c r="V249" s="23"/>
      <c r="W249" s="23"/>
      <c r="X249" s="23"/>
    </row>
    <row r="250">
      <c r="A250" s="20" t="s">
        <v>4978</v>
      </c>
      <c r="B250" s="15" t="s">
        <v>4979</v>
      </c>
      <c r="C250" s="23"/>
      <c r="D250" s="23"/>
      <c r="E250" s="20"/>
      <c r="F250" s="113" t="s">
        <v>4980</v>
      </c>
      <c r="G250" s="85" t="s">
        <v>3881</v>
      </c>
      <c r="H250" s="10" t="s">
        <v>4981</v>
      </c>
      <c r="I250" s="8"/>
      <c r="J250" s="86" t="s">
        <v>4982</v>
      </c>
      <c r="K250" s="23"/>
      <c r="L250" s="23"/>
      <c r="M250" s="23"/>
      <c r="N250" s="23"/>
      <c r="O250" s="23"/>
      <c r="P250" s="23"/>
      <c r="Q250" s="23"/>
      <c r="R250" s="23"/>
      <c r="S250" s="23"/>
      <c r="T250" s="23"/>
      <c r="U250" s="23"/>
      <c r="V250" s="23"/>
      <c r="W250" s="23"/>
      <c r="X250" s="23"/>
    </row>
    <row r="251">
      <c r="A251" s="20" t="s">
        <v>4978</v>
      </c>
      <c r="B251" s="6" t="s">
        <v>4979</v>
      </c>
      <c r="C251" s="74"/>
      <c r="D251" s="74"/>
      <c r="E251" s="74"/>
      <c r="F251" s="8" t="s">
        <v>4983</v>
      </c>
      <c r="G251" s="85" t="s">
        <v>3881</v>
      </c>
      <c r="H251" s="10" t="s">
        <v>4984</v>
      </c>
      <c r="I251" s="8" t="s">
        <v>4985</v>
      </c>
      <c r="J251" s="86" t="s">
        <v>4986</v>
      </c>
      <c r="K251" s="23"/>
      <c r="L251" s="23"/>
      <c r="M251" s="23"/>
      <c r="N251" s="23"/>
      <c r="O251" s="23"/>
      <c r="P251" s="23"/>
      <c r="Q251" s="23"/>
      <c r="R251" s="23"/>
      <c r="S251" s="23"/>
      <c r="T251" s="23"/>
      <c r="U251" s="23"/>
      <c r="V251" s="23"/>
      <c r="W251" s="23"/>
      <c r="X251" s="23"/>
    </row>
    <row r="252">
      <c r="A252" s="20" t="s">
        <v>4978</v>
      </c>
      <c r="B252" s="6" t="s">
        <v>4979</v>
      </c>
      <c r="C252" s="23"/>
      <c r="D252" s="23"/>
      <c r="E252" s="20"/>
      <c r="F252" s="8" t="s">
        <v>4987</v>
      </c>
      <c r="G252" s="85" t="s">
        <v>3881</v>
      </c>
      <c r="H252" s="10" t="s">
        <v>4988</v>
      </c>
      <c r="I252" s="8" t="s">
        <v>4989</v>
      </c>
      <c r="J252" s="86" t="s">
        <v>4990</v>
      </c>
      <c r="K252" s="23"/>
      <c r="L252" s="23"/>
      <c r="M252" s="23"/>
      <c r="N252" s="23"/>
      <c r="O252" s="23"/>
      <c r="P252" s="23"/>
      <c r="Q252" s="23"/>
      <c r="R252" s="23"/>
      <c r="S252" s="23"/>
      <c r="T252" s="23"/>
      <c r="U252" s="23"/>
      <c r="V252" s="23"/>
      <c r="W252" s="23"/>
      <c r="X252" s="23"/>
    </row>
    <row r="253">
      <c r="A253" s="20" t="s">
        <v>4978</v>
      </c>
      <c r="B253" s="10" t="s">
        <v>4979</v>
      </c>
      <c r="C253" s="23"/>
      <c r="D253" s="23"/>
      <c r="E253" s="20"/>
      <c r="F253" s="8" t="s">
        <v>4991</v>
      </c>
      <c r="G253" s="85" t="s">
        <v>3881</v>
      </c>
      <c r="H253" s="10" t="s">
        <v>4992</v>
      </c>
      <c r="I253" s="8" t="s">
        <v>4993</v>
      </c>
      <c r="J253" s="86" t="s">
        <v>4994</v>
      </c>
      <c r="K253" s="23"/>
      <c r="L253" s="23"/>
      <c r="M253" s="23"/>
      <c r="N253" s="23"/>
      <c r="O253" s="23"/>
      <c r="P253" s="23"/>
      <c r="Q253" s="23"/>
      <c r="R253" s="23"/>
      <c r="S253" s="23"/>
      <c r="T253" s="23"/>
      <c r="U253" s="23"/>
      <c r="V253" s="23"/>
      <c r="W253" s="23"/>
      <c r="X253" s="23"/>
    </row>
    <row r="254">
      <c r="A254" s="20" t="s">
        <v>4978</v>
      </c>
      <c r="B254" s="10" t="s">
        <v>4979</v>
      </c>
      <c r="C254" s="23"/>
      <c r="D254" s="23"/>
      <c r="E254" s="20"/>
      <c r="F254" s="8" t="s">
        <v>4995</v>
      </c>
      <c r="G254" s="85" t="s">
        <v>3881</v>
      </c>
      <c r="H254" s="10" t="s">
        <v>4996</v>
      </c>
      <c r="I254" s="8" t="s">
        <v>4993</v>
      </c>
      <c r="J254" s="86" t="s">
        <v>4997</v>
      </c>
      <c r="K254" s="23"/>
      <c r="L254" s="23"/>
      <c r="M254" s="23"/>
      <c r="N254" s="23"/>
      <c r="O254" s="23"/>
      <c r="P254" s="23"/>
      <c r="Q254" s="23"/>
      <c r="R254" s="23"/>
      <c r="S254" s="23"/>
      <c r="T254" s="23"/>
      <c r="U254" s="23"/>
      <c r="V254" s="23"/>
      <c r="W254" s="23"/>
      <c r="X254" s="23"/>
    </row>
    <row r="255">
      <c r="A255" s="10" t="s">
        <v>4998</v>
      </c>
      <c r="B255" s="10" t="s">
        <v>3115</v>
      </c>
      <c r="C255" s="23"/>
      <c r="D255" s="23"/>
      <c r="E255" s="20"/>
      <c r="F255" s="55" t="s">
        <v>4999</v>
      </c>
      <c r="G255" s="85" t="s">
        <v>3881</v>
      </c>
      <c r="H255" s="10" t="s">
        <v>5000</v>
      </c>
      <c r="I255" s="8" t="s">
        <v>5001</v>
      </c>
      <c r="J255" s="86" t="s">
        <v>5002</v>
      </c>
      <c r="K255" s="23"/>
      <c r="L255" s="23"/>
      <c r="M255" s="23"/>
      <c r="N255" s="23"/>
      <c r="O255" s="23"/>
      <c r="P255" s="23"/>
      <c r="Q255" s="23"/>
      <c r="R255" s="23"/>
      <c r="S255" s="23"/>
      <c r="T255" s="23"/>
      <c r="U255" s="23"/>
      <c r="V255" s="23"/>
      <c r="W255" s="23"/>
      <c r="X255" s="23"/>
    </row>
    <row r="256">
      <c r="A256" s="10" t="s">
        <v>5003</v>
      </c>
      <c r="B256" s="10" t="s">
        <v>3115</v>
      </c>
      <c r="C256" s="23"/>
      <c r="D256" s="23"/>
      <c r="E256" s="20"/>
      <c r="F256" s="113" t="s">
        <v>5004</v>
      </c>
      <c r="G256" s="85" t="s">
        <v>3881</v>
      </c>
      <c r="H256" s="10" t="s">
        <v>5005</v>
      </c>
      <c r="I256" s="8" t="s">
        <v>5001</v>
      </c>
      <c r="J256" s="137" t="s">
        <v>5006</v>
      </c>
      <c r="K256" s="23"/>
      <c r="L256" s="23"/>
      <c r="M256" s="23"/>
      <c r="N256" s="23"/>
      <c r="O256" s="23"/>
      <c r="P256" s="23"/>
      <c r="Q256" s="23"/>
      <c r="R256" s="23"/>
      <c r="S256" s="23"/>
      <c r="T256" s="23"/>
      <c r="U256" s="23"/>
      <c r="V256" s="23"/>
      <c r="W256" s="23"/>
      <c r="X256" s="23"/>
    </row>
    <row r="257">
      <c r="A257" s="10" t="s">
        <v>4998</v>
      </c>
      <c r="B257" s="10" t="s">
        <v>3115</v>
      </c>
      <c r="C257" s="23"/>
      <c r="D257" s="23"/>
      <c r="E257" s="20"/>
      <c r="F257" s="113" t="s">
        <v>5007</v>
      </c>
      <c r="G257" s="85" t="s">
        <v>3881</v>
      </c>
      <c r="H257" s="10" t="s">
        <v>5008</v>
      </c>
      <c r="I257" s="8" t="s">
        <v>5009</v>
      </c>
      <c r="J257" s="86" t="s">
        <v>5010</v>
      </c>
      <c r="K257" s="23"/>
      <c r="L257" s="23"/>
      <c r="M257" s="23"/>
      <c r="N257" s="23"/>
      <c r="O257" s="23"/>
      <c r="P257" s="23"/>
      <c r="Q257" s="23"/>
      <c r="R257" s="23"/>
      <c r="S257" s="23"/>
      <c r="T257" s="23"/>
      <c r="U257" s="23"/>
      <c r="V257" s="23"/>
      <c r="W257" s="23"/>
      <c r="X257" s="23"/>
    </row>
    <row r="258">
      <c r="A258" s="10" t="s">
        <v>4998</v>
      </c>
      <c r="B258" s="10" t="s">
        <v>3115</v>
      </c>
      <c r="C258" s="23"/>
      <c r="D258" s="23"/>
      <c r="E258" s="20"/>
      <c r="F258" s="48"/>
      <c r="G258" s="85" t="s">
        <v>3881</v>
      </c>
      <c r="H258" s="10" t="s">
        <v>5011</v>
      </c>
      <c r="I258" s="8" t="s">
        <v>5009</v>
      </c>
      <c r="J258" s="86" t="s">
        <v>5012</v>
      </c>
      <c r="K258" s="23"/>
      <c r="L258" s="23"/>
      <c r="M258" s="23"/>
      <c r="N258" s="23"/>
      <c r="O258" s="23"/>
      <c r="P258" s="23"/>
      <c r="Q258" s="23"/>
      <c r="R258" s="23"/>
      <c r="S258" s="23"/>
      <c r="T258" s="23"/>
      <c r="U258" s="23"/>
      <c r="V258" s="23"/>
      <c r="W258" s="23"/>
      <c r="X258" s="23"/>
    </row>
    <row r="259">
      <c r="A259" s="10" t="s">
        <v>4998</v>
      </c>
      <c r="B259" s="10" t="s">
        <v>3115</v>
      </c>
      <c r="C259" s="23"/>
      <c r="D259" s="23"/>
      <c r="E259" s="20"/>
      <c r="F259" s="48"/>
      <c r="G259" s="85" t="s">
        <v>3881</v>
      </c>
      <c r="H259" s="10" t="s">
        <v>5013</v>
      </c>
      <c r="I259" s="8" t="s">
        <v>5014</v>
      </c>
      <c r="J259" s="86" t="s">
        <v>5015</v>
      </c>
      <c r="K259" s="23"/>
      <c r="L259" s="23"/>
      <c r="M259" s="23"/>
      <c r="N259" s="23"/>
      <c r="O259" s="23"/>
      <c r="P259" s="23"/>
      <c r="Q259" s="23"/>
      <c r="R259" s="23"/>
      <c r="S259" s="23"/>
      <c r="T259" s="23"/>
      <c r="U259" s="23"/>
      <c r="V259" s="23"/>
      <c r="W259" s="23"/>
      <c r="X259" s="23"/>
    </row>
    <row r="260">
      <c r="A260" s="10" t="s">
        <v>4998</v>
      </c>
      <c r="B260" s="10" t="s">
        <v>3115</v>
      </c>
      <c r="C260" s="23"/>
      <c r="D260" s="23"/>
      <c r="E260" s="20"/>
      <c r="F260" s="48"/>
      <c r="G260" s="85" t="s">
        <v>3881</v>
      </c>
      <c r="H260" s="10" t="s">
        <v>5016</v>
      </c>
      <c r="I260" s="8" t="s">
        <v>5014</v>
      </c>
      <c r="J260" s="86" t="s">
        <v>5017</v>
      </c>
      <c r="K260" s="23"/>
      <c r="L260" s="23"/>
      <c r="M260" s="23"/>
      <c r="N260" s="23"/>
      <c r="O260" s="23"/>
      <c r="P260" s="23"/>
      <c r="Q260" s="23"/>
      <c r="R260" s="23"/>
      <c r="S260" s="23"/>
      <c r="T260" s="23"/>
      <c r="U260" s="23"/>
      <c r="V260" s="23"/>
      <c r="W260" s="23"/>
      <c r="X260" s="23"/>
    </row>
    <row r="261">
      <c r="A261" s="10" t="s">
        <v>4998</v>
      </c>
      <c r="B261" s="10" t="s">
        <v>3115</v>
      </c>
      <c r="C261" s="23"/>
      <c r="D261" s="23"/>
      <c r="E261" s="20"/>
      <c r="F261" s="48"/>
      <c r="G261" s="85" t="s">
        <v>3881</v>
      </c>
      <c r="H261" s="10" t="s">
        <v>5018</v>
      </c>
      <c r="I261" s="8" t="s">
        <v>5019</v>
      </c>
      <c r="J261" s="86" t="s">
        <v>5020</v>
      </c>
      <c r="K261" s="23"/>
      <c r="L261" s="23"/>
      <c r="M261" s="23"/>
      <c r="N261" s="23"/>
      <c r="O261" s="23"/>
      <c r="P261" s="23"/>
      <c r="Q261" s="23"/>
      <c r="R261" s="23"/>
      <c r="S261" s="23"/>
      <c r="T261" s="23"/>
      <c r="U261" s="23"/>
      <c r="V261" s="23"/>
      <c r="W261" s="23"/>
      <c r="X261" s="23"/>
    </row>
    <row r="262">
      <c r="A262" s="20" t="s">
        <v>4978</v>
      </c>
      <c r="B262" s="20" t="s">
        <v>5021</v>
      </c>
      <c r="C262" s="74"/>
      <c r="D262" s="74"/>
      <c r="E262" s="74"/>
      <c r="F262" s="8" t="s">
        <v>5022</v>
      </c>
      <c r="G262" s="85" t="s">
        <v>3881</v>
      </c>
      <c r="H262" s="10" t="s">
        <v>5023</v>
      </c>
      <c r="I262" s="8" t="s">
        <v>5024</v>
      </c>
      <c r="J262" s="91" t="s">
        <v>5025</v>
      </c>
      <c r="K262" s="23"/>
      <c r="L262" s="23"/>
      <c r="M262" s="23"/>
      <c r="N262" s="23"/>
      <c r="O262" s="23"/>
      <c r="P262" s="23"/>
      <c r="Q262" s="23"/>
      <c r="R262" s="23"/>
      <c r="S262" s="23"/>
      <c r="T262" s="23"/>
      <c r="U262" s="23"/>
      <c r="V262" s="23"/>
      <c r="W262" s="23"/>
      <c r="X262" s="23"/>
    </row>
    <row r="263">
      <c r="C263" s="74"/>
      <c r="D263" s="74"/>
      <c r="E263" s="74"/>
      <c r="F263" s="8" t="s">
        <v>5026</v>
      </c>
      <c r="G263" s="85" t="s">
        <v>3881</v>
      </c>
      <c r="H263" s="10" t="s">
        <v>5027</v>
      </c>
      <c r="I263" s="8" t="s">
        <v>4989</v>
      </c>
      <c r="J263" s="91" t="s">
        <v>5028</v>
      </c>
      <c r="K263" s="23"/>
      <c r="L263" s="23"/>
      <c r="M263" s="23"/>
      <c r="N263" s="23"/>
      <c r="O263" s="23"/>
      <c r="P263" s="23"/>
      <c r="Q263" s="23"/>
      <c r="R263" s="23"/>
      <c r="S263" s="23"/>
      <c r="T263" s="23"/>
      <c r="U263" s="23"/>
      <c r="V263" s="23"/>
      <c r="W263" s="23"/>
      <c r="X263" s="23"/>
    </row>
    <row r="264">
      <c r="C264" s="74"/>
      <c r="D264" s="74"/>
      <c r="E264" s="74"/>
      <c r="F264" s="8" t="s">
        <v>5029</v>
      </c>
      <c r="G264" s="85" t="s">
        <v>3881</v>
      </c>
      <c r="H264" s="10" t="s">
        <v>5030</v>
      </c>
      <c r="I264" s="8" t="s">
        <v>4993</v>
      </c>
      <c r="J264" s="91" t="s">
        <v>5031</v>
      </c>
      <c r="K264" s="23"/>
      <c r="L264" s="23"/>
      <c r="M264" s="23"/>
      <c r="N264" s="23"/>
      <c r="O264" s="23"/>
      <c r="P264" s="23"/>
      <c r="Q264" s="23"/>
      <c r="R264" s="23"/>
      <c r="S264" s="23"/>
      <c r="T264" s="23"/>
      <c r="U264" s="23"/>
      <c r="V264" s="23"/>
      <c r="W264" s="23"/>
      <c r="X264" s="23"/>
    </row>
    <row r="265">
      <c r="C265" s="74"/>
      <c r="D265" s="74"/>
      <c r="E265" s="74"/>
      <c r="F265" s="8" t="s">
        <v>5032</v>
      </c>
      <c r="G265" s="85" t="s">
        <v>3881</v>
      </c>
      <c r="H265" s="10" t="s">
        <v>5033</v>
      </c>
      <c r="I265" s="8" t="s">
        <v>4993</v>
      </c>
      <c r="J265" s="91" t="s">
        <v>5034</v>
      </c>
      <c r="K265" s="23"/>
      <c r="L265" s="23"/>
      <c r="M265" s="23"/>
      <c r="N265" s="23"/>
      <c r="O265" s="23"/>
      <c r="P265" s="23"/>
      <c r="Q265" s="23"/>
      <c r="R265" s="23"/>
      <c r="S265" s="23"/>
      <c r="T265" s="23"/>
      <c r="U265" s="23"/>
      <c r="V265" s="23"/>
      <c r="W265" s="23"/>
      <c r="X265" s="23"/>
    </row>
    <row r="266">
      <c r="A266" s="20" t="s">
        <v>4978</v>
      </c>
      <c r="B266" s="20" t="s">
        <v>5035</v>
      </c>
      <c r="C266" s="74"/>
      <c r="D266" s="74"/>
      <c r="E266" s="74"/>
      <c r="F266" s="8" t="s">
        <v>5036</v>
      </c>
      <c r="G266" s="85" t="s">
        <v>3881</v>
      </c>
      <c r="H266" s="10" t="s">
        <v>5037</v>
      </c>
      <c r="I266" s="8" t="s">
        <v>5024</v>
      </c>
      <c r="J266" s="91" t="s">
        <v>5038</v>
      </c>
      <c r="K266" s="23"/>
      <c r="L266" s="23"/>
      <c r="M266" s="23"/>
      <c r="N266" s="23"/>
      <c r="O266" s="23"/>
      <c r="P266" s="23"/>
      <c r="Q266" s="23"/>
      <c r="R266" s="23"/>
      <c r="S266" s="23"/>
      <c r="T266" s="23"/>
      <c r="U266" s="23"/>
      <c r="V266" s="23"/>
      <c r="W266" s="23"/>
      <c r="X266" s="23"/>
    </row>
    <row r="267">
      <c r="C267" s="74"/>
      <c r="D267" s="74"/>
      <c r="E267" s="74"/>
      <c r="F267" s="8" t="s">
        <v>5039</v>
      </c>
      <c r="G267" s="85" t="s">
        <v>3881</v>
      </c>
      <c r="H267" s="10" t="s">
        <v>5040</v>
      </c>
      <c r="I267" s="8" t="s">
        <v>4989</v>
      </c>
      <c r="J267" s="91" t="s">
        <v>5041</v>
      </c>
      <c r="K267" s="23"/>
      <c r="L267" s="23"/>
      <c r="M267" s="23"/>
      <c r="N267" s="23"/>
      <c r="O267" s="23"/>
      <c r="P267" s="23"/>
      <c r="Q267" s="23"/>
      <c r="R267" s="23"/>
      <c r="S267" s="23"/>
      <c r="T267" s="23"/>
      <c r="U267" s="23"/>
      <c r="V267" s="23"/>
      <c r="W267" s="23"/>
      <c r="X267" s="23"/>
    </row>
    <row r="268">
      <c r="C268" s="74"/>
      <c r="D268" s="74"/>
      <c r="E268" s="74"/>
      <c r="F268" s="8" t="s">
        <v>5042</v>
      </c>
      <c r="G268" s="85" t="s">
        <v>3881</v>
      </c>
      <c r="H268" s="10" t="s">
        <v>5043</v>
      </c>
      <c r="I268" s="8" t="s">
        <v>4993</v>
      </c>
      <c r="J268" s="91" t="s">
        <v>5044</v>
      </c>
      <c r="K268" s="23"/>
      <c r="L268" s="23"/>
      <c r="M268" s="23"/>
      <c r="N268" s="23"/>
      <c r="O268" s="23"/>
      <c r="P268" s="23"/>
      <c r="Q268" s="23"/>
      <c r="R268" s="23"/>
      <c r="S268" s="23"/>
      <c r="T268" s="23"/>
      <c r="U268" s="23"/>
      <c r="V268" s="23"/>
      <c r="W268" s="23"/>
      <c r="X268" s="23"/>
    </row>
    <row r="269">
      <c r="C269" s="74"/>
      <c r="D269" s="74"/>
      <c r="E269" s="74"/>
      <c r="F269" s="8" t="s">
        <v>5045</v>
      </c>
      <c r="G269" s="85" t="s">
        <v>3881</v>
      </c>
      <c r="H269" s="10" t="s">
        <v>5046</v>
      </c>
      <c r="I269" s="8" t="s">
        <v>4993</v>
      </c>
      <c r="J269" s="91" t="s">
        <v>5047</v>
      </c>
      <c r="K269" s="23"/>
      <c r="L269" s="23"/>
      <c r="M269" s="23"/>
      <c r="N269" s="23"/>
      <c r="O269" s="23"/>
      <c r="P269" s="23"/>
      <c r="Q269" s="23"/>
      <c r="R269" s="23"/>
      <c r="S269" s="23"/>
      <c r="T269" s="23"/>
      <c r="U269" s="23"/>
      <c r="V269" s="23"/>
      <c r="W269" s="23"/>
      <c r="X269" s="23"/>
    </row>
    <row r="270">
      <c r="A270" s="23" t="s">
        <v>4978</v>
      </c>
      <c r="B270" s="20" t="s">
        <v>5048</v>
      </c>
      <c r="C270" s="127"/>
      <c r="D270" s="127"/>
      <c r="E270" s="127"/>
      <c r="F270" s="17" t="s">
        <v>5049</v>
      </c>
      <c r="G270" s="85" t="s">
        <v>3881</v>
      </c>
      <c r="H270" s="10" t="s">
        <v>5050</v>
      </c>
      <c r="I270" s="23"/>
      <c r="J270" s="86" t="s">
        <v>5051</v>
      </c>
      <c r="K270" s="23"/>
      <c r="L270" s="23"/>
      <c r="M270" s="23"/>
      <c r="N270" s="23"/>
      <c r="O270" s="23"/>
      <c r="P270" s="23"/>
      <c r="Q270" s="23"/>
      <c r="R270" s="23"/>
      <c r="S270" s="23"/>
      <c r="T270" s="23"/>
      <c r="U270" s="23"/>
      <c r="V270" s="23"/>
      <c r="W270" s="23"/>
      <c r="X270" s="23"/>
    </row>
    <row r="271">
      <c r="C271" s="74"/>
      <c r="D271" s="74"/>
      <c r="E271" s="74"/>
      <c r="F271" s="17" t="s">
        <v>5052</v>
      </c>
      <c r="G271" s="85" t="s">
        <v>3881</v>
      </c>
      <c r="H271" s="10" t="s">
        <v>5053</v>
      </c>
      <c r="I271" s="23"/>
      <c r="J271" s="86" t="s">
        <v>5054</v>
      </c>
      <c r="K271" s="23"/>
      <c r="L271" s="23"/>
      <c r="M271" s="23"/>
      <c r="N271" s="23"/>
      <c r="O271" s="23"/>
      <c r="P271" s="23"/>
      <c r="Q271" s="23"/>
      <c r="R271" s="23"/>
      <c r="S271" s="23"/>
      <c r="T271" s="23"/>
      <c r="U271" s="23"/>
      <c r="V271" s="23"/>
      <c r="W271" s="23"/>
      <c r="X271" s="23"/>
    </row>
    <row r="272">
      <c r="C272" s="74"/>
      <c r="D272" s="74"/>
      <c r="E272" s="74"/>
      <c r="F272" s="132" t="s">
        <v>5055</v>
      </c>
      <c r="G272" s="85" t="s">
        <v>3881</v>
      </c>
      <c r="H272" s="10" t="s">
        <v>5056</v>
      </c>
      <c r="I272" s="8" t="s">
        <v>5057</v>
      </c>
      <c r="J272" s="86" t="s">
        <v>5058</v>
      </c>
      <c r="K272" s="23"/>
      <c r="L272" s="23"/>
      <c r="M272" s="23"/>
      <c r="N272" s="23"/>
      <c r="O272" s="23"/>
      <c r="P272" s="23"/>
      <c r="Q272" s="23"/>
      <c r="R272" s="23"/>
      <c r="S272" s="23"/>
      <c r="T272" s="23"/>
      <c r="U272" s="23"/>
      <c r="V272" s="23"/>
      <c r="W272" s="23"/>
      <c r="X272" s="23"/>
    </row>
    <row r="273">
      <c r="A273" s="23" t="s">
        <v>4978</v>
      </c>
      <c r="B273" s="20" t="s">
        <v>5059</v>
      </c>
      <c r="C273" s="127"/>
      <c r="D273" s="127"/>
      <c r="E273" s="127"/>
      <c r="F273" s="17" t="s">
        <v>5060</v>
      </c>
      <c r="G273" s="85" t="s">
        <v>3881</v>
      </c>
      <c r="H273" s="10" t="s">
        <v>5061</v>
      </c>
      <c r="I273" s="23"/>
      <c r="J273" s="91" t="s">
        <v>5062</v>
      </c>
      <c r="K273" s="23"/>
      <c r="L273" s="23"/>
      <c r="M273" s="23"/>
      <c r="N273" s="23"/>
      <c r="O273" s="23"/>
      <c r="P273" s="23"/>
      <c r="Q273" s="23"/>
      <c r="R273" s="23"/>
      <c r="S273" s="23"/>
      <c r="T273" s="23"/>
      <c r="U273" s="23"/>
      <c r="V273" s="23"/>
      <c r="W273" s="23"/>
      <c r="X273" s="23"/>
    </row>
    <row r="274">
      <c r="C274" s="74"/>
      <c r="D274" s="74"/>
      <c r="E274" s="74"/>
      <c r="F274" s="17" t="s">
        <v>5063</v>
      </c>
      <c r="G274" s="85" t="s">
        <v>3881</v>
      </c>
      <c r="H274" s="10" t="s">
        <v>5064</v>
      </c>
      <c r="I274" s="23"/>
      <c r="J274" s="91" t="s">
        <v>5065</v>
      </c>
      <c r="K274" s="23"/>
      <c r="L274" s="23"/>
      <c r="M274" s="23"/>
      <c r="N274" s="23"/>
      <c r="O274" s="23"/>
      <c r="P274" s="23"/>
      <c r="Q274" s="23"/>
      <c r="R274" s="23"/>
      <c r="S274" s="23"/>
      <c r="T274" s="23"/>
      <c r="U274" s="23"/>
      <c r="V274" s="23"/>
      <c r="W274" s="23"/>
      <c r="X274" s="23"/>
    </row>
    <row r="275">
      <c r="C275" s="74"/>
      <c r="D275" s="74"/>
      <c r="E275" s="74"/>
      <c r="F275" s="132" t="s">
        <v>5066</v>
      </c>
      <c r="G275" s="85" t="s">
        <v>3881</v>
      </c>
      <c r="H275" s="10" t="s">
        <v>5067</v>
      </c>
      <c r="I275" s="8" t="s">
        <v>5068</v>
      </c>
      <c r="J275" s="91" t="s">
        <v>5069</v>
      </c>
      <c r="K275" s="23"/>
      <c r="L275" s="23"/>
      <c r="M275" s="23"/>
      <c r="N275" s="23"/>
      <c r="O275" s="23"/>
      <c r="P275" s="23"/>
      <c r="Q275" s="23"/>
      <c r="R275" s="23"/>
      <c r="S275" s="23"/>
      <c r="T275" s="23"/>
      <c r="U275" s="23"/>
      <c r="V275" s="23"/>
      <c r="W275" s="23"/>
      <c r="X275" s="23"/>
    </row>
    <row r="276">
      <c r="A276" s="23" t="s">
        <v>4978</v>
      </c>
      <c r="B276" s="20" t="s">
        <v>5070</v>
      </c>
      <c r="C276" s="127"/>
      <c r="D276" s="127"/>
      <c r="E276" s="127"/>
      <c r="F276" s="17" t="s">
        <v>5071</v>
      </c>
      <c r="G276" s="85" t="s">
        <v>3881</v>
      </c>
      <c r="H276" s="10" t="s">
        <v>5072</v>
      </c>
      <c r="I276" s="23"/>
      <c r="J276" s="91" t="s">
        <v>5073</v>
      </c>
      <c r="K276" s="23"/>
      <c r="L276" s="23"/>
      <c r="M276" s="23"/>
      <c r="N276" s="23"/>
      <c r="O276" s="23"/>
      <c r="P276" s="23"/>
      <c r="Q276" s="23"/>
      <c r="R276" s="23"/>
      <c r="S276" s="23"/>
      <c r="T276" s="23"/>
      <c r="U276" s="23"/>
      <c r="V276" s="23"/>
      <c r="W276" s="23"/>
      <c r="X276" s="23"/>
    </row>
    <row r="277">
      <c r="C277" s="74"/>
      <c r="D277" s="74"/>
      <c r="E277" s="74"/>
      <c r="F277" s="17" t="s">
        <v>5074</v>
      </c>
      <c r="G277" s="85" t="s">
        <v>3881</v>
      </c>
      <c r="H277" s="10" t="s">
        <v>5075</v>
      </c>
      <c r="I277" s="23"/>
      <c r="J277" s="91" t="s">
        <v>5076</v>
      </c>
      <c r="K277" s="23"/>
      <c r="L277" s="23"/>
      <c r="M277" s="23"/>
      <c r="N277" s="23"/>
      <c r="O277" s="23"/>
      <c r="P277" s="23"/>
      <c r="Q277" s="23"/>
      <c r="R277" s="23"/>
      <c r="S277" s="23"/>
      <c r="T277" s="23"/>
      <c r="U277" s="23"/>
      <c r="V277" s="23"/>
      <c r="W277" s="23"/>
      <c r="X277" s="23"/>
    </row>
    <row r="278">
      <c r="C278" s="74"/>
      <c r="D278" s="74"/>
      <c r="E278" s="74"/>
      <c r="F278" s="132" t="s">
        <v>5077</v>
      </c>
      <c r="G278" s="85" t="s">
        <v>3881</v>
      </c>
      <c r="H278" s="10" t="s">
        <v>5078</v>
      </c>
      <c r="I278" s="8" t="s">
        <v>5079</v>
      </c>
      <c r="J278" s="91" t="s">
        <v>5080</v>
      </c>
      <c r="K278" s="23"/>
      <c r="L278" s="23"/>
      <c r="M278" s="23"/>
      <c r="N278" s="23"/>
      <c r="O278" s="23"/>
      <c r="P278" s="23"/>
      <c r="Q278" s="23"/>
      <c r="R278" s="23"/>
      <c r="S278" s="23"/>
      <c r="T278" s="23"/>
      <c r="U278" s="23"/>
      <c r="V278" s="23"/>
      <c r="W278" s="23"/>
      <c r="X278" s="23"/>
    </row>
    <row r="279">
      <c r="A279" s="20" t="s">
        <v>5081</v>
      </c>
      <c r="B279" s="10" t="s">
        <v>5082</v>
      </c>
      <c r="C279" s="23"/>
      <c r="D279" s="23"/>
      <c r="E279" s="20"/>
      <c r="F279" s="69" t="s">
        <v>5083</v>
      </c>
      <c r="G279" s="85" t="s">
        <v>3881</v>
      </c>
      <c r="H279" s="10" t="s">
        <v>5084</v>
      </c>
      <c r="I279" s="8" t="s">
        <v>5085</v>
      </c>
      <c r="J279" s="86" t="s">
        <v>5086</v>
      </c>
      <c r="K279" s="48"/>
      <c r="L279" s="23"/>
      <c r="M279" s="23"/>
      <c r="N279" s="23"/>
      <c r="O279" s="23"/>
      <c r="P279" s="23"/>
      <c r="Q279" s="23"/>
      <c r="R279" s="23"/>
      <c r="S279" s="23"/>
      <c r="T279" s="23"/>
      <c r="U279" s="23"/>
      <c r="V279" s="23"/>
      <c r="W279" s="23"/>
      <c r="X279" s="23"/>
    </row>
    <row r="280">
      <c r="A280" s="20" t="s">
        <v>5081</v>
      </c>
      <c r="B280" s="10" t="s">
        <v>5087</v>
      </c>
      <c r="C280" s="20" t="s">
        <v>5088</v>
      </c>
      <c r="D280" s="20"/>
      <c r="E280" s="74"/>
      <c r="F280" s="8" t="s">
        <v>5089</v>
      </c>
      <c r="G280" s="85" t="s">
        <v>3881</v>
      </c>
      <c r="H280" s="10" t="s">
        <v>5090</v>
      </c>
      <c r="I280" s="8" t="s">
        <v>5091</v>
      </c>
      <c r="J280" s="91" t="s">
        <v>5092</v>
      </c>
      <c r="K280" s="23"/>
      <c r="L280" s="23"/>
      <c r="M280" s="23"/>
      <c r="N280" s="23"/>
      <c r="O280" s="23"/>
      <c r="P280" s="23"/>
      <c r="Q280" s="23"/>
      <c r="R280" s="23"/>
      <c r="S280" s="23"/>
      <c r="T280" s="23"/>
      <c r="U280" s="23"/>
      <c r="V280" s="23"/>
      <c r="W280" s="23"/>
      <c r="X280" s="23"/>
    </row>
    <row r="281">
      <c r="C281" s="20" t="s">
        <v>5093</v>
      </c>
      <c r="D281" s="20"/>
      <c r="E281" s="74"/>
      <c r="F281" s="8" t="s">
        <v>5094</v>
      </c>
      <c r="G281" s="85" t="s">
        <v>3881</v>
      </c>
      <c r="H281" s="10" t="s">
        <v>5095</v>
      </c>
      <c r="I281" s="23"/>
      <c r="J281" s="91" t="s">
        <v>5096</v>
      </c>
      <c r="K281" s="23"/>
      <c r="L281" s="23"/>
      <c r="M281" s="23"/>
      <c r="N281" s="23"/>
      <c r="O281" s="23"/>
      <c r="P281" s="23"/>
      <c r="Q281" s="23"/>
      <c r="R281" s="23"/>
      <c r="S281" s="23"/>
      <c r="T281" s="23"/>
      <c r="U281" s="23"/>
      <c r="V281" s="23"/>
      <c r="W281" s="23"/>
      <c r="X281" s="23"/>
    </row>
    <row r="282">
      <c r="C282" s="20" t="s">
        <v>5097</v>
      </c>
      <c r="D282" s="20"/>
      <c r="E282" s="74"/>
      <c r="F282" s="8" t="s">
        <v>5098</v>
      </c>
      <c r="G282" s="85" t="s">
        <v>3881</v>
      </c>
      <c r="H282" s="10" t="s">
        <v>5099</v>
      </c>
      <c r="I282" s="8" t="s">
        <v>5100</v>
      </c>
      <c r="J282" s="91" t="s">
        <v>5101</v>
      </c>
      <c r="K282" s="23"/>
      <c r="L282" s="23"/>
      <c r="M282" s="23"/>
      <c r="N282" s="23"/>
      <c r="O282" s="23"/>
      <c r="P282" s="23"/>
      <c r="Q282" s="23"/>
      <c r="R282" s="23"/>
      <c r="S282" s="23"/>
      <c r="T282" s="23"/>
      <c r="U282" s="23"/>
      <c r="V282" s="23"/>
      <c r="W282" s="23"/>
      <c r="X282" s="23"/>
    </row>
    <row r="283">
      <c r="A283" s="20" t="s">
        <v>5081</v>
      </c>
      <c r="B283" s="10" t="s">
        <v>5102</v>
      </c>
      <c r="C283" s="74"/>
      <c r="D283" s="74"/>
      <c r="E283" s="74"/>
      <c r="F283" s="8" t="s">
        <v>5103</v>
      </c>
      <c r="G283" s="85" t="s">
        <v>3881</v>
      </c>
      <c r="H283" s="10" t="s">
        <v>5104</v>
      </c>
      <c r="I283" s="23"/>
      <c r="J283" s="86" t="s">
        <v>5105</v>
      </c>
      <c r="K283" s="23"/>
      <c r="L283" s="23"/>
      <c r="M283" s="23"/>
      <c r="N283" s="23"/>
      <c r="O283" s="23"/>
      <c r="P283" s="23"/>
      <c r="Q283" s="23"/>
      <c r="R283" s="23"/>
      <c r="S283" s="23"/>
      <c r="T283" s="23"/>
      <c r="U283" s="23"/>
      <c r="V283" s="23"/>
      <c r="W283" s="23"/>
      <c r="X283" s="23"/>
    </row>
    <row r="284">
      <c r="C284" s="74"/>
      <c r="D284" s="74"/>
      <c r="E284" s="74"/>
      <c r="F284" s="8" t="s">
        <v>5106</v>
      </c>
      <c r="G284" s="85" t="s">
        <v>3881</v>
      </c>
      <c r="H284" s="10" t="s">
        <v>5107</v>
      </c>
      <c r="I284" s="23"/>
      <c r="J284" s="86" t="s">
        <v>5108</v>
      </c>
      <c r="K284" s="23"/>
      <c r="L284" s="23"/>
      <c r="M284" s="23"/>
      <c r="N284" s="23"/>
      <c r="O284" s="23"/>
      <c r="P284" s="23"/>
      <c r="Q284" s="23"/>
      <c r="R284" s="23"/>
      <c r="S284" s="23"/>
      <c r="T284" s="23"/>
      <c r="U284" s="23"/>
      <c r="V284" s="23"/>
      <c r="W284" s="23"/>
      <c r="X284" s="23"/>
    </row>
    <row r="285">
      <c r="C285" s="74"/>
      <c r="D285" s="74"/>
      <c r="E285" s="74"/>
      <c r="F285" s="8" t="s">
        <v>5109</v>
      </c>
      <c r="G285" s="85" t="s">
        <v>3881</v>
      </c>
      <c r="H285" s="10" t="s">
        <v>5110</v>
      </c>
      <c r="I285" s="8" t="s">
        <v>5100</v>
      </c>
      <c r="J285" s="86" t="s">
        <v>5111</v>
      </c>
      <c r="K285" s="23"/>
      <c r="L285" s="23"/>
      <c r="M285" s="23"/>
      <c r="N285" s="23"/>
      <c r="O285" s="23"/>
      <c r="P285" s="23"/>
      <c r="Q285" s="23"/>
      <c r="R285" s="23"/>
      <c r="S285" s="23"/>
      <c r="T285" s="23"/>
      <c r="U285" s="23"/>
      <c r="V285" s="23"/>
      <c r="W285" s="23"/>
      <c r="X285" s="23"/>
    </row>
    <row r="286">
      <c r="A286" s="20" t="s">
        <v>5081</v>
      </c>
      <c r="B286" s="10" t="s">
        <v>5112</v>
      </c>
      <c r="C286" s="23"/>
      <c r="D286" s="23"/>
      <c r="E286" s="20"/>
      <c r="F286" s="113" t="s">
        <v>5113</v>
      </c>
      <c r="G286" s="85" t="s">
        <v>3881</v>
      </c>
      <c r="H286" s="10" t="s">
        <v>5114</v>
      </c>
      <c r="I286" s="23"/>
      <c r="J286" s="86" t="s">
        <v>5115</v>
      </c>
      <c r="K286" s="23"/>
      <c r="L286" s="23"/>
      <c r="M286" s="23"/>
      <c r="N286" s="23"/>
      <c r="O286" s="23"/>
      <c r="P286" s="23"/>
      <c r="Q286" s="23"/>
      <c r="R286" s="23"/>
      <c r="S286" s="23"/>
      <c r="T286" s="23"/>
      <c r="U286" s="23"/>
      <c r="V286" s="23"/>
      <c r="W286" s="23"/>
      <c r="X286" s="23"/>
    </row>
    <row r="287">
      <c r="C287" s="23"/>
      <c r="D287" s="23"/>
      <c r="E287" s="20"/>
      <c r="F287" s="92" t="s">
        <v>5116</v>
      </c>
      <c r="G287" s="85" t="s">
        <v>3881</v>
      </c>
      <c r="H287" s="10" t="s">
        <v>5117</v>
      </c>
      <c r="I287" s="23"/>
      <c r="J287" s="86" t="s">
        <v>5118</v>
      </c>
      <c r="K287" s="23"/>
      <c r="L287" s="23"/>
      <c r="M287" s="23"/>
      <c r="N287" s="23"/>
      <c r="O287" s="23"/>
      <c r="P287" s="23"/>
      <c r="Q287" s="23"/>
      <c r="R287" s="23"/>
      <c r="S287" s="23"/>
      <c r="T287" s="23"/>
      <c r="U287" s="23"/>
      <c r="V287" s="23"/>
      <c r="W287" s="23"/>
      <c r="X287" s="23"/>
    </row>
    <row r="288">
      <c r="C288" s="23"/>
      <c r="D288" s="23"/>
      <c r="E288" s="20"/>
      <c r="F288" s="113" t="s">
        <v>5119</v>
      </c>
      <c r="G288" s="85" t="s">
        <v>3881</v>
      </c>
      <c r="H288" s="10" t="s">
        <v>5120</v>
      </c>
      <c r="I288" s="23"/>
      <c r="J288" s="86" t="s">
        <v>5121</v>
      </c>
      <c r="K288" s="23"/>
      <c r="L288" s="23"/>
      <c r="M288" s="23"/>
      <c r="N288" s="23"/>
      <c r="O288" s="23"/>
      <c r="P288" s="23"/>
      <c r="Q288" s="23"/>
      <c r="R288" s="23"/>
      <c r="S288" s="23"/>
      <c r="T288" s="23"/>
      <c r="U288" s="23"/>
      <c r="V288" s="23"/>
      <c r="W288" s="23"/>
      <c r="X288" s="23"/>
    </row>
    <row r="289">
      <c r="A289" s="20" t="s">
        <v>5081</v>
      </c>
      <c r="B289" s="20" t="s">
        <v>5122</v>
      </c>
      <c r="C289" s="74"/>
      <c r="D289" s="74"/>
      <c r="E289" s="74"/>
      <c r="F289" s="8" t="s">
        <v>5123</v>
      </c>
      <c r="G289" s="85" t="s">
        <v>3881</v>
      </c>
      <c r="H289" s="10" t="s">
        <v>5124</v>
      </c>
      <c r="I289" s="23"/>
      <c r="J289" s="86" t="s">
        <v>5125</v>
      </c>
      <c r="K289" s="23"/>
      <c r="L289" s="23"/>
      <c r="M289" s="23"/>
      <c r="N289" s="23"/>
      <c r="O289" s="23"/>
      <c r="P289" s="23"/>
      <c r="Q289" s="23"/>
      <c r="R289" s="23"/>
      <c r="S289" s="23"/>
      <c r="T289" s="23"/>
      <c r="U289" s="23"/>
      <c r="V289" s="23"/>
      <c r="W289" s="23"/>
      <c r="X289" s="23"/>
    </row>
    <row r="290">
      <c r="C290" s="23"/>
      <c r="D290" s="23"/>
      <c r="E290" s="20"/>
      <c r="F290" s="8" t="s">
        <v>5126</v>
      </c>
      <c r="G290" s="85" t="s">
        <v>3881</v>
      </c>
      <c r="H290" s="10" t="s">
        <v>5127</v>
      </c>
      <c r="I290" s="23"/>
      <c r="J290" s="55" t="s">
        <v>5128</v>
      </c>
      <c r="K290" s="23"/>
      <c r="L290" s="23"/>
      <c r="M290" s="23"/>
      <c r="N290" s="23"/>
      <c r="O290" s="23"/>
      <c r="P290" s="23"/>
      <c r="Q290" s="23"/>
      <c r="R290" s="23"/>
      <c r="S290" s="23"/>
      <c r="T290" s="23"/>
      <c r="U290" s="23"/>
      <c r="V290" s="23"/>
      <c r="W290" s="23"/>
      <c r="X290" s="23"/>
    </row>
    <row r="291">
      <c r="C291" s="23"/>
      <c r="D291" s="23"/>
      <c r="E291" s="20"/>
      <c r="F291" s="8" t="s">
        <v>5129</v>
      </c>
      <c r="G291" s="85" t="s">
        <v>3881</v>
      </c>
      <c r="H291" s="10" t="s">
        <v>5130</v>
      </c>
      <c r="I291" s="23"/>
      <c r="J291" s="55" t="s">
        <v>5131</v>
      </c>
      <c r="K291" s="23"/>
      <c r="L291" s="23"/>
      <c r="M291" s="23"/>
      <c r="N291" s="23"/>
      <c r="O291" s="23"/>
      <c r="P291" s="23"/>
      <c r="Q291" s="23"/>
      <c r="R291" s="23"/>
      <c r="S291" s="23"/>
      <c r="T291" s="23"/>
      <c r="U291" s="23"/>
      <c r="V291" s="23"/>
      <c r="W291" s="23"/>
      <c r="X291" s="23"/>
    </row>
    <row r="292">
      <c r="A292" s="20" t="s">
        <v>5081</v>
      </c>
      <c r="B292" s="20" t="s">
        <v>5132</v>
      </c>
      <c r="C292" s="23"/>
      <c r="D292" s="23"/>
      <c r="E292" s="20"/>
      <c r="F292" s="132" t="s">
        <v>5133</v>
      </c>
      <c r="G292" s="85" t="s">
        <v>3881</v>
      </c>
      <c r="H292" s="10" t="s">
        <v>5134</v>
      </c>
      <c r="I292" s="23"/>
      <c r="J292" s="55" t="s">
        <v>5135</v>
      </c>
      <c r="K292" s="23"/>
      <c r="L292" s="23"/>
      <c r="M292" s="23"/>
      <c r="N292" s="23"/>
      <c r="O292" s="23"/>
      <c r="P292" s="23"/>
      <c r="Q292" s="23"/>
      <c r="R292" s="23"/>
      <c r="S292" s="23"/>
      <c r="T292" s="23"/>
      <c r="U292" s="23"/>
      <c r="V292" s="23"/>
      <c r="W292" s="23"/>
      <c r="X292" s="23"/>
    </row>
    <row r="293">
      <c r="C293" s="127"/>
      <c r="D293" s="127"/>
      <c r="E293" s="127"/>
      <c r="F293" s="132" t="s">
        <v>5136</v>
      </c>
      <c r="G293" s="85" t="s">
        <v>3881</v>
      </c>
      <c r="H293" s="10" t="s">
        <v>5137</v>
      </c>
      <c r="J293" s="55" t="s">
        <v>5138</v>
      </c>
      <c r="K293" s="23"/>
      <c r="L293" s="23"/>
      <c r="M293" s="23"/>
      <c r="N293" s="23"/>
      <c r="O293" s="23"/>
      <c r="P293" s="23"/>
      <c r="Q293" s="23"/>
      <c r="R293" s="23"/>
      <c r="S293" s="23"/>
      <c r="T293" s="23"/>
      <c r="U293" s="23"/>
      <c r="V293" s="23"/>
      <c r="W293" s="23"/>
      <c r="X293" s="23"/>
    </row>
    <row r="294">
      <c r="C294" s="23"/>
      <c r="D294" s="23"/>
      <c r="E294" s="20"/>
      <c r="F294" s="132" t="s">
        <v>5139</v>
      </c>
      <c r="G294" s="85" t="s">
        <v>3881</v>
      </c>
      <c r="H294" s="10" t="s">
        <v>5140</v>
      </c>
      <c r="I294" s="23"/>
      <c r="J294" s="55" t="s">
        <v>5141</v>
      </c>
      <c r="K294" s="23"/>
      <c r="L294" s="23"/>
      <c r="M294" s="23"/>
      <c r="N294" s="23"/>
      <c r="O294" s="23"/>
      <c r="P294" s="23"/>
      <c r="Q294" s="23"/>
      <c r="R294" s="23"/>
      <c r="S294" s="23"/>
      <c r="T294" s="23"/>
      <c r="U294" s="23"/>
      <c r="V294" s="23"/>
      <c r="W294" s="23"/>
      <c r="X294" s="23"/>
    </row>
    <row r="295">
      <c r="A295" s="20" t="s">
        <v>5081</v>
      </c>
      <c r="B295" s="10" t="s">
        <v>5142</v>
      </c>
      <c r="C295" s="23"/>
      <c r="D295" s="23"/>
      <c r="E295" s="20"/>
      <c r="F295" s="132" t="s">
        <v>5143</v>
      </c>
      <c r="G295" s="85" t="s">
        <v>3881</v>
      </c>
      <c r="H295" s="10" t="s">
        <v>5144</v>
      </c>
      <c r="I295" s="23"/>
      <c r="J295" s="55" t="s">
        <v>5145</v>
      </c>
      <c r="K295" s="23"/>
      <c r="L295" s="23"/>
      <c r="M295" s="23"/>
      <c r="N295" s="23"/>
      <c r="O295" s="23"/>
      <c r="P295" s="23"/>
      <c r="Q295" s="23"/>
      <c r="R295" s="23"/>
      <c r="S295" s="23"/>
      <c r="T295" s="23"/>
      <c r="U295" s="23"/>
      <c r="V295" s="23"/>
      <c r="W295" s="23"/>
      <c r="X295" s="23"/>
    </row>
    <row r="296">
      <c r="C296" s="23"/>
      <c r="D296" s="23"/>
      <c r="E296" s="20"/>
      <c r="F296" s="138" t="s">
        <v>5146</v>
      </c>
      <c r="G296" s="85" t="s">
        <v>3881</v>
      </c>
      <c r="H296" s="10" t="s">
        <v>5147</v>
      </c>
      <c r="I296" s="23"/>
      <c r="J296" s="55" t="s">
        <v>5148</v>
      </c>
      <c r="K296" s="23"/>
      <c r="L296" s="23"/>
      <c r="M296" s="23"/>
      <c r="N296" s="23"/>
      <c r="O296" s="23"/>
      <c r="P296" s="23"/>
      <c r="Q296" s="23"/>
      <c r="R296" s="23"/>
      <c r="S296" s="23"/>
      <c r="T296" s="23"/>
      <c r="U296" s="23"/>
      <c r="V296" s="23"/>
      <c r="W296" s="23"/>
      <c r="X296" s="23"/>
    </row>
    <row r="297">
      <c r="C297" s="23"/>
      <c r="D297" s="23"/>
      <c r="E297" s="20"/>
      <c r="F297" s="138" t="s">
        <v>5149</v>
      </c>
      <c r="G297" s="85" t="s">
        <v>3881</v>
      </c>
      <c r="H297" s="10" t="s">
        <v>5150</v>
      </c>
      <c r="I297" s="23"/>
      <c r="J297" s="55" t="s">
        <v>5151</v>
      </c>
      <c r="K297" s="23"/>
      <c r="L297" s="23"/>
      <c r="M297" s="23"/>
      <c r="N297" s="23"/>
      <c r="O297" s="23"/>
      <c r="P297" s="23"/>
      <c r="Q297" s="23"/>
      <c r="R297" s="23"/>
      <c r="S297" s="23"/>
      <c r="T297" s="23"/>
      <c r="U297" s="23"/>
      <c r="V297" s="23"/>
      <c r="W297" s="23"/>
      <c r="X297" s="23"/>
    </row>
    <row r="298">
      <c r="A298" s="23" t="s">
        <v>5152</v>
      </c>
      <c r="B298" s="20" t="s">
        <v>5153</v>
      </c>
      <c r="C298" s="127"/>
      <c r="D298" s="127"/>
      <c r="E298" s="127"/>
      <c r="F298" s="139" t="s">
        <v>5154</v>
      </c>
      <c r="G298" s="85" t="s">
        <v>3881</v>
      </c>
      <c r="H298" s="10" t="s">
        <v>5155</v>
      </c>
      <c r="I298" s="23"/>
      <c r="J298" s="55" t="s">
        <v>5156</v>
      </c>
      <c r="K298" s="23"/>
      <c r="L298" s="23"/>
      <c r="M298" s="23"/>
      <c r="N298" s="23"/>
      <c r="O298" s="23"/>
      <c r="P298" s="23"/>
      <c r="Q298" s="23"/>
      <c r="R298" s="23"/>
      <c r="S298" s="23"/>
      <c r="T298" s="23"/>
      <c r="U298" s="23"/>
      <c r="V298" s="23"/>
      <c r="W298" s="23"/>
      <c r="X298" s="23"/>
    </row>
    <row r="299">
      <c r="A299" s="23" t="s">
        <v>5152</v>
      </c>
      <c r="B299" s="20" t="s">
        <v>5157</v>
      </c>
      <c r="C299" s="127"/>
      <c r="D299" s="127"/>
      <c r="E299" s="127"/>
      <c r="F299" s="139" t="s">
        <v>5158</v>
      </c>
      <c r="G299" s="85" t="s">
        <v>3881</v>
      </c>
      <c r="H299" s="10" t="s">
        <v>5159</v>
      </c>
      <c r="I299" s="8" t="s">
        <v>5160</v>
      </c>
      <c r="J299" s="55" t="s">
        <v>5161</v>
      </c>
      <c r="K299" s="23"/>
      <c r="L299" s="23"/>
      <c r="M299" s="23"/>
      <c r="N299" s="23"/>
      <c r="O299" s="23"/>
      <c r="P299" s="23"/>
      <c r="Q299" s="23"/>
      <c r="R299" s="23"/>
      <c r="S299" s="23"/>
      <c r="T299" s="23"/>
      <c r="U299" s="23"/>
      <c r="V299" s="23"/>
      <c r="W299" s="23"/>
      <c r="X299" s="23"/>
    </row>
    <row r="300">
      <c r="A300" s="23" t="s">
        <v>5152</v>
      </c>
      <c r="B300" s="20" t="s">
        <v>5157</v>
      </c>
      <c r="C300" s="127"/>
      <c r="D300" s="127"/>
      <c r="E300" s="127"/>
      <c r="F300" s="140"/>
      <c r="G300" s="85" t="s">
        <v>3881</v>
      </c>
      <c r="H300" s="10" t="s">
        <v>5162</v>
      </c>
      <c r="I300" s="8" t="s">
        <v>5163</v>
      </c>
      <c r="J300" s="55" t="s">
        <v>5164</v>
      </c>
      <c r="K300" s="23"/>
      <c r="L300" s="23"/>
      <c r="M300" s="23"/>
      <c r="N300" s="23"/>
      <c r="O300" s="23"/>
      <c r="P300" s="23"/>
      <c r="Q300" s="23"/>
      <c r="R300" s="23"/>
      <c r="S300" s="23"/>
      <c r="T300" s="23"/>
      <c r="U300" s="23"/>
      <c r="V300" s="23"/>
      <c r="W300" s="23"/>
      <c r="X300" s="23"/>
    </row>
    <row r="301">
      <c r="A301" s="23" t="s">
        <v>5152</v>
      </c>
      <c r="B301" s="20" t="s">
        <v>5157</v>
      </c>
      <c r="C301" s="127"/>
      <c r="D301" s="127"/>
      <c r="E301" s="127"/>
      <c r="F301" s="140"/>
      <c r="G301" s="85" t="s">
        <v>3881</v>
      </c>
      <c r="H301" s="10" t="s">
        <v>5165</v>
      </c>
      <c r="I301" s="8" t="s">
        <v>5166</v>
      </c>
      <c r="J301" s="55" t="s">
        <v>5167</v>
      </c>
      <c r="K301" s="23"/>
      <c r="L301" s="23"/>
      <c r="M301" s="23"/>
      <c r="N301" s="23"/>
      <c r="O301" s="23"/>
      <c r="P301" s="23"/>
      <c r="Q301" s="23"/>
      <c r="R301" s="23"/>
      <c r="S301" s="23"/>
      <c r="T301" s="23"/>
      <c r="U301" s="23"/>
      <c r="V301" s="23"/>
      <c r="W301" s="23"/>
      <c r="X301" s="23"/>
    </row>
    <row r="302">
      <c r="A302" s="23" t="s">
        <v>5152</v>
      </c>
      <c r="B302" s="20" t="s">
        <v>5168</v>
      </c>
      <c r="C302" s="127"/>
      <c r="D302" s="127"/>
      <c r="E302" s="127"/>
      <c r="F302" s="139" t="s">
        <v>5169</v>
      </c>
      <c r="G302" s="10" t="s">
        <v>3881</v>
      </c>
      <c r="H302" s="10" t="s">
        <v>5170</v>
      </c>
      <c r="I302" s="23"/>
      <c r="J302" s="55" t="s">
        <v>5171</v>
      </c>
      <c r="K302" s="23"/>
      <c r="L302" s="23"/>
      <c r="M302" s="23"/>
      <c r="N302" s="23"/>
      <c r="O302" s="23"/>
      <c r="P302" s="23"/>
      <c r="Q302" s="23"/>
      <c r="R302" s="23"/>
      <c r="S302" s="23"/>
      <c r="T302" s="23"/>
      <c r="U302" s="23"/>
      <c r="V302" s="23"/>
      <c r="W302" s="23"/>
      <c r="X302" s="23"/>
    </row>
    <row r="303">
      <c r="A303" s="23" t="s">
        <v>5152</v>
      </c>
      <c r="B303" s="20" t="s">
        <v>5172</v>
      </c>
      <c r="C303" s="127"/>
      <c r="D303" s="127"/>
      <c r="E303" s="141"/>
      <c r="F303" s="139" t="s">
        <v>5173</v>
      </c>
      <c r="G303" s="10" t="s">
        <v>3881</v>
      </c>
      <c r="H303" s="10" t="s">
        <v>5174</v>
      </c>
      <c r="I303" s="23"/>
      <c r="J303" s="55" t="s">
        <v>5175</v>
      </c>
      <c r="K303" s="23"/>
      <c r="L303" s="23"/>
      <c r="M303" s="23"/>
      <c r="N303" s="23"/>
      <c r="O303" s="23"/>
      <c r="P303" s="23"/>
      <c r="Q303" s="23"/>
      <c r="R303" s="23"/>
      <c r="S303" s="23"/>
      <c r="T303" s="23"/>
      <c r="U303" s="23"/>
      <c r="V303" s="23"/>
      <c r="W303" s="23"/>
      <c r="X303" s="23"/>
    </row>
    <row r="304">
      <c r="A304" s="23" t="s">
        <v>5152</v>
      </c>
      <c r="B304" s="20" t="s">
        <v>5176</v>
      </c>
      <c r="C304" s="127"/>
      <c r="D304" s="127"/>
      <c r="E304" s="127"/>
      <c r="F304" s="142" t="s">
        <v>5177</v>
      </c>
      <c r="G304" s="10" t="s">
        <v>3881</v>
      </c>
      <c r="H304" s="10" t="s">
        <v>5178</v>
      </c>
      <c r="I304" s="23"/>
      <c r="J304" s="55" t="s">
        <v>5179</v>
      </c>
      <c r="K304" s="23"/>
      <c r="L304" s="23"/>
      <c r="M304" s="23"/>
      <c r="N304" s="23"/>
      <c r="O304" s="23"/>
      <c r="P304" s="23"/>
      <c r="Q304" s="23"/>
      <c r="R304" s="23"/>
      <c r="S304" s="23"/>
      <c r="T304" s="23"/>
      <c r="U304" s="23"/>
      <c r="V304" s="23"/>
      <c r="W304" s="23"/>
      <c r="X304" s="23"/>
    </row>
    <row r="305">
      <c r="A305" s="6" t="s">
        <v>4131</v>
      </c>
      <c r="B305" s="6" t="s">
        <v>1260</v>
      </c>
      <c r="C305" s="23"/>
      <c r="D305" s="9"/>
      <c r="E305" s="10" t="s">
        <v>1295</v>
      </c>
      <c r="F305" s="40" t="s">
        <v>5180</v>
      </c>
      <c r="G305" s="10" t="s">
        <v>3881</v>
      </c>
      <c r="H305" s="10" t="s">
        <v>5181</v>
      </c>
      <c r="I305" s="23"/>
      <c r="J305" s="55" t="s">
        <v>5182</v>
      </c>
      <c r="K305" s="23"/>
      <c r="L305" s="23"/>
      <c r="M305" s="23"/>
      <c r="N305" s="23"/>
      <c r="O305" s="23"/>
      <c r="P305" s="23"/>
      <c r="Q305" s="23"/>
      <c r="R305" s="23"/>
      <c r="S305" s="23"/>
      <c r="T305" s="23"/>
      <c r="U305" s="23"/>
      <c r="V305" s="23"/>
      <c r="W305" s="23"/>
      <c r="X305" s="23"/>
    </row>
    <row r="306">
      <c r="A306" s="6" t="s">
        <v>4131</v>
      </c>
      <c r="B306" s="6" t="s">
        <v>1260</v>
      </c>
      <c r="C306" s="23"/>
      <c r="D306" s="9"/>
      <c r="E306" s="10" t="s">
        <v>1295</v>
      </c>
      <c r="F306" s="40" t="s">
        <v>5180</v>
      </c>
      <c r="G306" s="10" t="s">
        <v>3881</v>
      </c>
      <c r="H306" s="10" t="s">
        <v>5183</v>
      </c>
      <c r="I306" s="23"/>
      <c r="J306" s="55" t="s">
        <v>5184</v>
      </c>
      <c r="K306" s="23"/>
      <c r="L306" s="23"/>
      <c r="M306" s="23"/>
      <c r="N306" s="23"/>
      <c r="O306" s="23"/>
      <c r="P306" s="23"/>
      <c r="Q306" s="23"/>
      <c r="R306" s="23"/>
      <c r="S306" s="23"/>
      <c r="T306" s="23"/>
      <c r="U306" s="23"/>
      <c r="V306" s="23"/>
      <c r="W306" s="23"/>
      <c r="X306" s="23"/>
    </row>
    <row r="307">
      <c r="A307" s="6" t="s">
        <v>4131</v>
      </c>
      <c r="B307" s="6" t="s">
        <v>1260</v>
      </c>
      <c r="C307" s="23"/>
      <c r="D307" s="9"/>
      <c r="E307" s="10" t="s">
        <v>1295</v>
      </c>
      <c r="F307" s="40" t="s">
        <v>5180</v>
      </c>
      <c r="G307" s="10" t="s">
        <v>3881</v>
      </c>
      <c r="H307" s="10" t="s">
        <v>5185</v>
      </c>
      <c r="I307" s="23"/>
      <c r="J307" s="55" t="s">
        <v>5186</v>
      </c>
      <c r="K307" s="23"/>
      <c r="L307" s="23"/>
      <c r="M307" s="23"/>
      <c r="N307" s="23"/>
      <c r="O307" s="23"/>
      <c r="P307" s="23"/>
      <c r="Q307" s="23"/>
      <c r="R307" s="23"/>
      <c r="S307" s="23"/>
      <c r="T307" s="23"/>
      <c r="U307" s="23"/>
      <c r="V307" s="23"/>
      <c r="W307" s="23"/>
      <c r="X307" s="23"/>
    </row>
    <row r="308">
      <c r="A308" s="6" t="s">
        <v>4131</v>
      </c>
      <c r="B308" s="6" t="s">
        <v>1260</v>
      </c>
      <c r="C308" s="23"/>
      <c r="D308" s="9"/>
      <c r="E308" s="10" t="s">
        <v>1295</v>
      </c>
      <c r="F308" s="40" t="s">
        <v>5180</v>
      </c>
      <c r="G308" s="10" t="s">
        <v>3881</v>
      </c>
      <c r="H308" s="10" t="s">
        <v>5187</v>
      </c>
      <c r="I308" s="23"/>
      <c r="J308" s="55" t="s">
        <v>5188</v>
      </c>
      <c r="K308" s="23"/>
      <c r="L308" s="23"/>
      <c r="M308" s="23"/>
      <c r="N308" s="23"/>
      <c r="O308" s="23"/>
      <c r="P308" s="23"/>
      <c r="Q308" s="23"/>
      <c r="R308" s="23"/>
      <c r="S308" s="23"/>
      <c r="T308" s="23"/>
      <c r="U308" s="23"/>
      <c r="V308" s="23"/>
      <c r="W308" s="23"/>
      <c r="X308" s="23"/>
    </row>
    <row r="309">
      <c r="A309" s="6" t="s">
        <v>4131</v>
      </c>
      <c r="B309" s="6" t="s">
        <v>1260</v>
      </c>
      <c r="C309" s="23"/>
      <c r="D309" s="9"/>
      <c r="E309" s="10" t="s">
        <v>1295</v>
      </c>
      <c r="F309" s="40" t="s">
        <v>5180</v>
      </c>
      <c r="G309" s="10" t="s">
        <v>3881</v>
      </c>
      <c r="H309" s="10" t="s">
        <v>5189</v>
      </c>
      <c r="I309" s="23"/>
      <c r="J309" s="55" t="s">
        <v>5190</v>
      </c>
      <c r="K309" s="23"/>
      <c r="L309" s="23"/>
      <c r="M309" s="23"/>
      <c r="N309" s="23"/>
      <c r="O309" s="23"/>
      <c r="P309" s="23"/>
      <c r="Q309" s="23"/>
      <c r="R309" s="23"/>
      <c r="S309" s="23"/>
      <c r="T309" s="23"/>
      <c r="U309" s="23"/>
      <c r="V309" s="23"/>
      <c r="W309" s="23"/>
      <c r="X309" s="23"/>
    </row>
    <row r="310">
      <c r="A310" s="10" t="s">
        <v>5191</v>
      </c>
      <c r="B310" s="10" t="s">
        <v>829</v>
      </c>
      <c r="C310" s="23"/>
      <c r="D310" s="23"/>
      <c r="E310" s="20"/>
      <c r="F310" s="8" t="s">
        <v>5192</v>
      </c>
      <c r="G310" s="10" t="s">
        <v>3881</v>
      </c>
      <c r="H310" s="10" t="s">
        <v>5193</v>
      </c>
      <c r="I310" s="23"/>
      <c r="J310" s="89" t="s">
        <v>5194</v>
      </c>
      <c r="K310" s="23"/>
      <c r="L310" s="23"/>
      <c r="M310" s="23"/>
      <c r="N310" s="23"/>
      <c r="O310" s="23"/>
      <c r="P310" s="23"/>
      <c r="Q310" s="23"/>
      <c r="R310" s="23"/>
      <c r="S310" s="23"/>
      <c r="T310" s="23"/>
      <c r="U310" s="23"/>
      <c r="V310" s="23"/>
      <c r="W310" s="23"/>
      <c r="X310" s="23"/>
    </row>
    <row r="311">
      <c r="A311" s="10" t="s">
        <v>4649</v>
      </c>
      <c r="B311" s="10" t="s">
        <v>829</v>
      </c>
      <c r="C311" s="23"/>
      <c r="D311" s="23"/>
      <c r="E311" s="20"/>
      <c r="F311" s="8" t="s">
        <v>5195</v>
      </c>
      <c r="G311" s="10" t="s">
        <v>3881</v>
      </c>
      <c r="H311" s="10" t="s">
        <v>5196</v>
      </c>
      <c r="I311" s="23"/>
      <c r="J311" s="89" t="s">
        <v>5197</v>
      </c>
      <c r="K311" s="23"/>
      <c r="L311" s="23"/>
      <c r="M311" s="23"/>
      <c r="N311" s="23"/>
      <c r="O311" s="23"/>
      <c r="P311" s="23"/>
      <c r="Q311" s="23"/>
      <c r="R311" s="23"/>
      <c r="S311" s="23"/>
      <c r="T311" s="23"/>
      <c r="U311" s="23"/>
      <c r="V311" s="23"/>
      <c r="W311" s="23"/>
      <c r="X311" s="23"/>
    </row>
    <row r="312">
      <c r="A312" s="10" t="s">
        <v>5198</v>
      </c>
      <c r="B312" s="10" t="s">
        <v>829</v>
      </c>
      <c r="C312" s="23"/>
      <c r="D312" s="23"/>
      <c r="E312" s="20"/>
      <c r="F312" s="8" t="s">
        <v>5199</v>
      </c>
      <c r="G312" s="10" t="s">
        <v>3881</v>
      </c>
      <c r="H312" s="10" t="s">
        <v>5200</v>
      </c>
      <c r="I312" s="23"/>
      <c r="J312" s="89" t="s">
        <v>5201</v>
      </c>
      <c r="K312" s="23"/>
      <c r="L312" s="23"/>
      <c r="M312" s="23"/>
      <c r="N312" s="23"/>
      <c r="O312" s="23"/>
      <c r="P312" s="23"/>
      <c r="Q312" s="23"/>
      <c r="R312" s="23"/>
      <c r="S312" s="23"/>
      <c r="T312" s="23"/>
      <c r="U312" s="23"/>
      <c r="V312" s="23"/>
      <c r="W312" s="23"/>
      <c r="X312" s="23"/>
    </row>
    <row r="313">
      <c r="A313" s="10" t="s">
        <v>5202</v>
      </c>
      <c r="B313" s="10" t="s">
        <v>829</v>
      </c>
      <c r="C313" s="23"/>
      <c r="D313" s="23"/>
      <c r="E313" s="20"/>
      <c r="F313" s="8" t="s">
        <v>5203</v>
      </c>
      <c r="G313" s="10" t="s">
        <v>3881</v>
      </c>
      <c r="H313" s="10" t="s">
        <v>5204</v>
      </c>
      <c r="I313" s="23"/>
      <c r="J313" s="89" t="s">
        <v>5205</v>
      </c>
      <c r="K313" s="23"/>
      <c r="L313" s="23"/>
      <c r="M313" s="23"/>
      <c r="N313" s="23"/>
      <c r="O313" s="23"/>
      <c r="P313" s="23"/>
      <c r="Q313" s="23"/>
      <c r="R313" s="23"/>
      <c r="S313" s="23"/>
      <c r="T313" s="23"/>
      <c r="U313" s="23"/>
      <c r="V313" s="23"/>
      <c r="W313" s="23"/>
      <c r="X313" s="23"/>
    </row>
    <row r="314">
      <c r="A314" s="10" t="s">
        <v>5206</v>
      </c>
      <c r="B314" s="10" t="s">
        <v>829</v>
      </c>
      <c r="C314" s="23"/>
      <c r="D314" s="23"/>
      <c r="E314" s="20"/>
      <c r="F314" s="8" t="s">
        <v>5207</v>
      </c>
      <c r="G314" s="10" t="s">
        <v>3881</v>
      </c>
      <c r="H314" s="10" t="s">
        <v>5208</v>
      </c>
      <c r="I314" s="23"/>
      <c r="J314" s="89" t="s">
        <v>5209</v>
      </c>
      <c r="K314" s="23"/>
      <c r="L314" s="23"/>
      <c r="M314" s="23"/>
      <c r="N314" s="23"/>
      <c r="O314" s="23"/>
      <c r="P314" s="23"/>
      <c r="Q314" s="23"/>
      <c r="R314" s="23"/>
      <c r="S314" s="23"/>
      <c r="T314" s="23"/>
      <c r="U314" s="23"/>
      <c r="V314" s="23"/>
      <c r="W314" s="23"/>
      <c r="X314" s="23"/>
    </row>
    <row r="315">
      <c r="A315" s="10" t="s">
        <v>5210</v>
      </c>
      <c r="B315" s="10" t="s">
        <v>829</v>
      </c>
      <c r="C315" s="23"/>
      <c r="D315" s="23"/>
      <c r="E315" s="20"/>
      <c r="F315" s="8" t="s">
        <v>5211</v>
      </c>
      <c r="G315" s="10" t="s">
        <v>3881</v>
      </c>
      <c r="H315" s="10" t="s">
        <v>5212</v>
      </c>
      <c r="I315" s="23"/>
      <c r="J315" s="89" t="s">
        <v>5213</v>
      </c>
      <c r="K315" s="23"/>
      <c r="L315" s="23"/>
      <c r="M315" s="23"/>
      <c r="N315" s="23"/>
      <c r="O315" s="23"/>
      <c r="P315" s="23"/>
      <c r="Q315" s="23"/>
      <c r="R315" s="23"/>
      <c r="S315" s="23"/>
      <c r="T315" s="23"/>
      <c r="U315" s="23"/>
      <c r="V315" s="23"/>
      <c r="W315" s="23"/>
      <c r="X315" s="23"/>
    </row>
    <row r="316">
      <c r="A316" s="10" t="s">
        <v>4033</v>
      </c>
      <c r="B316" s="10" t="s">
        <v>2683</v>
      </c>
      <c r="C316" s="23"/>
      <c r="D316" s="23"/>
      <c r="E316" s="20"/>
      <c r="F316" s="41" t="s">
        <v>5214</v>
      </c>
      <c r="G316" s="10" t="s">
        <v>3881</v>
      </c>
      <c r="H316" s="10" t="s">
        <v>5215</v>
      </c>
      <c r="I316" s="8"/>
      <c r="J316" s="55" t="s">
        <v>5216</v>
      </c>
      <c r="K316" s="23"/>
      <c r="L316" s="23"/>
      <c r="M316" s="23"/>
      <c r="N316" s="23"/>
      <c r="O316" s="23"/>
      <c r="P316" s="23"/>
      <c r="Q316" s="23"/>
      <c r="R316" s="23"/>
      <c r="S316" s="23"/>
      <c r="T316" s="23"/>
      <c r="U316" s="23"/>
      <c r="V316" s="23"/>
      <c r="W316" s="23"/>
      <c r="X316" s="23"/>
    </row>
    <row r="317">
      <c r="A317" s="10" t="s">
        <v>4033</v>
      </c>
      <c r="B317" s="10" t="s">
        <v>2683</v>
      </c>
      <c r="C317" s="23"/>
      <c r="D317" s="23"/>
      <c r="E317" s="20"/>
      <c r="F317" s="41" t="s">
        <v>5217</v>
      </c>
      <c r="G317" s="10" t="s">
        <v>3881</v>
      </c>
      <c r="H317" s="10" t="s">
        <v>5218</v>
      </c>
      <c r="I317" s="55" t="s">
        <v>5219</v>
      </c>
      <c r="J317" s="89" t="s">
        <v>5220</v>
      </c>
      <c r="K317" s="23"/>
      <c r="L317" s="23"/>
      <c r="M317" s="23"/>
      <c r="N317" s="23"/>
      <c r="O317" s="23"/>
      <c r="P317" s="23"/>
      <c r="Q317" s="23"/>
      <c r="R317" s="23"/>
      <c r="S317" s="23"/>
      <c r="T317" s="23"/>
      <c r="U317" s="23"/>
      <c r="V317" s="23"/>
      <c r="W317" s="23"/>
      <c r="X317" s="23"/>
    </row>
    <row r="318">
      <c r="A318" s="10" t="s">
        <v>5221</v>
      </c>
      <c r="B318" s="10" t="s">
        <v>2683</v>
      </c>
      <c r="C318" s="23"/>
      <c r="D318" s="23"/>
      <c r="E318" s="20"/>
      <c r="F318" s="41" t="s">
        <v>5222</v>
      </c>
      <c r="G318" s="10" t="s">
        <v>3881</v>
      </c>
      <c r="H318" s="10" t="s">
        <v>5223</v>
      </c>
      <c r="I318" s="8"/>
      <c r="J318" s="89" t="s">
        <v>5224</v>
      </c>
      <c r="K318" s="23"/>
      <c r="L318" s="23"/>
      <c r="M318" s="23"/>
      <c r="N318" s="23"/>
      <c r="O318" s="23"/>
      <c r="P318" s="23"/>
      <c r="Q318" s="23"/>
      <c r="R318" s="23"/>
      <c r="S318" s="23"/>
      <c r="T318" s="23"/>
      <c r="U318" s="23"/>
      <c r="V318" s="23"/>
      <c r="W318" s="23"/>
      <c r="X318" s="23"/>
    </row>
    <row r="319">
      <c r="A319" s="10" t="s">
        <v>5225</v>
      </c>
      <c r="B319" s="10" t="s">
        <v>2683</v>
      </c>
      <c r="C319" s="23"/>
      <c r="D319" s="23"/>
      <c r="E319" s="20"/>
      <c r="F319" s="41" t="s">
        <v>5226</v>
      </c>
      <c r="G319" s="10" t="s">
        <v>3881</v>
      </c>
      <c r="H319" s="10" t="s">
        <v>5227</v>
      </c>
      <c r="I319" s="8"/>
      <c r="J319" s="89" t="s">
        <v>5228</v>
      </c>
      <c r="K319" s="23"/>
      <c r="L319" s="23"/>
      <c r="M319" s="23"/>
      <c r="N319" s="23"/>
      <c r="O319" s="23"/>
      <c r="P319" s="23"/>
      <c r="Q319" s="23"/>
      <c r="R319" s="23"/>
      <c r="S319" s="23"/>
      <c r="T319" s="23"/>
      <c r="U319" s="23"/>
      <c r="V319" s="23"/>
      <c r="W319" s="23"/>
      <c r="X319" s="23"/>
    </row>
    <row r="320">
      <c r="A320" s="10" t="s">
        <v>5229</v>
      </c>
      <c r="B320" s="10" t="s">
        <v>2683</v>
      </c>
      <c r="C320" s="23"/>
      <c r="D320" s="23"/>
      <c r="E320" s="20"/>
      <c r="F320" s="8" t="s">
        <v>5230</v>
      </c>
      <c r="G320" s="10" t="s">
        <v>3881</v>
      </c>
      <c r="H320" s="10" t="s">
        <v>5231</v>
      </c>
      <c r="I320" s="8" t="s">
        <v>5232</v>
      </c>
      <c r="J320" s="89" t="s">
        <v>5233</v>
      </c>
      <c r="K320" s="23"/>
      <c r="L320" s="23"/>
      <c r="M320" s="23"/>
      <c r="N320" s="23"/>
      <c r="O320" s="23"/>
      <c r="P320" s="23"/>
      <c r="Q320" s="23"/>
      <c r="R320" s="23"/>
      <c r="S320" s="23"/>
      <c r="T320" s="23"/>
      <c r="U320" s="23"/>
      <c r="V320" s="23"/>
      <c r="W320" s="23"/>
      <c r="X320" s="23"/>
    </row>
    <row r="321">
      <c r="A321" s="10" t="s">
        <v>5234</v>
      </c>
      <c r="B321" s="10" t="s">
        <v>3417</v>
      </c>
      <c r="C321" s="23"/>
      <c r="D321" s="23"/>
      <c r="E321" s="20"/>
      <c r="F321" s="8" t="s">
        <v>5235</v>
      </c>
      <c r="G321" s="10" t="s">
        <v>3881</v>
      </c>
      <c r="H321" s="10" t="s">
        <v>5236</v>
      </c>
      <c r="I321" s="23"/>
      <c r="J321" s="89" t="s">
        <v>5237</v>
      </c>
      <c r="K321" s="23"/>
      <c r="L321" s="23"/>
      <c r="M321" s="23"/>
      <c r="N321" s="23"/>
      <c r="O321" s="23"/>
      <c r="P321" s="23"/>
      <c r="Q321" s="23"/>
      <c r="R321" s="23"/>
      <c r="S321" s="23"/>
      <c r="T321" s="23"/>
      <c r="U321" s="23"/>
      <c r="V321" s="23"/>
      <c r="W321" s="23"/>
      <c r="X321" s="23"/>
    </row>
    <row r="322">
      <c r="A322" s="10" t="s">
        <v>5234</v>
      </c>
      <c r="B322" s="10" t="s">
        <v>3417</v>
      </c>
      <c r="C322" s="23"/>
      <c r="D322" s="23"/>
      <c r="E322" s="20"/>
      <c r="F322" s="8" t="s">
        <v>5238</v>
      </c>
      <c r="G322" s="10" t="s">
        <v>3881</v>
      </c>
      <c r="H322" s="10" t="s">
        <v>5239</v>
      </c>
      <c r="I322" s="23"/>
      <c r="J322" s="89" t="s">
        <v>5240</v>
      </c>
      <c r="K322" s="23"/>
      <c r="L322" s="23"/>
      <c r="M322" s="23"/>
      <c r="N322" s="23"/>
      <c r="O322" s="23"/>
      <c r="P322" s="23"/>
      <c r="Q322" s="23"/>
      <c r="R322" s="23"/>
      <c r="S322" s="23"/>
      <c r="T322" s="23"/>
      <c r="U322" s="23"/>
      <c r="V322" s="23"/>
      <c r="W322" s="23"/>
      <c r="X322" s="23"/>
    </row>
    <row r="323">
      <c r="A323" s="10" t="s">
        <v>5234</v>
      </c>
      <c r="B323" s="10" t="s">
        <v>3417</v>
      </c>
      <c r="C323" s="23"/>
      <c r="D323" s="23"/>
      <c r="E323" s="20"/>
      <c r="F323" s="8" t="s">
        <v>5241</v>
      </c>
      <c r="G323" s="10" t="s">
        <v>3881</v>
      </c>
      <c r="H323" s="10" t="s">
        <v>5242</v>
      </c>
      <c r="I323" s="23"/>
      <c r="J323" s="89" t="s">
        <v>5243</v>
      </c>
      <c r="K323" s="23"/>
      <c r="L323" s="23"/>
      <c r="M323" s="23"/>
      <c r="N323" s="23"/>
      <c r="O323" s="23"/>
      <c r="P323" s="23"/>
      <c r="Q323" s="23"/>
      <c r="R323" s="23"/>
      <c r="S323" s="23"/>
      <c r="T323" s="23"/>
      <c r="U323" s="23"/>
      <c r="V323" s="23"/>
      <c r="W323" s="23"/>
      <c r="X323" s="23"/>
    </row>
    <row r="324">
      <c r="A324" s="10" t="s">
        <v>5244</v>
      </c>
      <c r="B324" s="10" t="s">
        <v>3828</v>
      </c>
      <c r="C324" s="23"/>
      <c r="D324" s="23"/>
      <c r="E324" s="20"/>
      <c r="F324" s="8" t="s">
        <v>5245</v>
      </c>
      <c r="G324" s="10" t="s">
        <v>3881</v>
      </c>
      <c r="H324" s="10" t="s">
        <v>5246</v>
      </c>
      <c r="I324" s="23"/>
      <c r="J324" s="89" t="s">
        <v>5247</v>
      </c>
      <c r="K324" s="23"/>
      <c r="L324" s="23"/>
      <c r="M324" s="23"/>
      <c r="N324" s="23"/>
      <c r="O324" s="23"/>
      <c r="P324" s="23"/>
      <c r="Q324" s="23"/>
      <c r="R324" s="23"/>
      <c r="S324" s="23"/>
      <c r="T324" s="23"/>
      <c r="U324" s="23"/>
      <c r="V324" s="23"/>
      <c r="W324" s="23"/>
      <c r="X324" s="23"/>
    </row>
    <row r="325">
      <c r="A325" s="10" t="s">
        <v>5248</v>
      </c>
      <c r="B325" s="10" t="s">
        <v>954</v>
      </c>
      <c r="C325" s="23"/>
      <c r="D325" s="23"/>
      <c r="E325" s="20"/>
      <c r="F325" s="8" t="s">
        <v>5249</v>
      </c>
      <c r="G325" s="10" t="s">
        <v>3881</v>
      </c>
      <c r="H325" s="10" t="s">
        <v>5250</v>
      </c>
      <c r="I325" s="23"/>
      <c r="J325" s="89" t="s">
        <v>5251</v>
      </c>
      <c r="K325" s="23"/>
      <c r="L325" s="23"/>
      <c r="M325" s="23"/>
      <c r="N325" s="23"/>
      <c r="O325" s="23"/>
      <c r="P325" s="23"/>
      <c r="Q325" s="23"/>
      <c r="R325" s="23"/>
      <c r="S325" s="23"/>
      <c r="T325" s="23"/>
      <c r="U325" s="23"/>
      <c r="V325" s="23"/>
      <c r="W325" s="23"/>
      <c r="X325" s="23"/>
    </row>
    <row r="326">
      <c r="A326" s="10" t="s">
        <v>5252</v>
      </c>
      <c r="B326" s="10" t="s">
        <v>1323</v>
      </c>
      <c r="C326" s="23"/>
      <c r="D326" s="23"/>
      <c r="E326" s="20"/>
      <c r="F326" s="8" t="s">
        <v>5253</v>
      </c>
      <c r="G326" s="10" t="s">
        <v>3881</v>
      </c>
      <c r="H326" s="10" t="s">
        <v>5254</v>
      </c>
      <c r="I326" s="23"/>
      <c r="J326" s="89" t="s">
        <v>5255</v>
      </c>
      <c r="K326" s="23"/>
      <c r="L326" s="23"/>
      <c r="M326" s="23"/>
      <c r="N326" s="23"/>
      <c r="O326" s="23"/>
      <c r="P326" s="23"/>
      <c r="Q326" s="23"/>
      <c r="R326" s="23"/>
      <c r="S326" s="23"/>
      <c r="T326" s="23"/>
      <c r="U326" s="23"/>
      <c r="V326" s="23"/>
      <c r="W326" s="23"/>
      <c r="X326" s="23"/>
    </row>
    <row r="327">
      <c r="A327" s="10" t="s">
        <v>5256</v>
      </c>
      <c r="B327" s="10" t="s">
        <v>2655</v>
      </c>
      <c r="C327" s="23"/>
      <c r="D327" s="23"/>
      <c r="E327" s="20"/>
      <c r="F327" s="8" t="s">
        <v>5257</v>
      </c>
      <c r="G327" s="10" t="s">
        <v>3881</v>
      </c>
      <c r="H327" s="10" t="s">
        <v>5258</v>
      </c>
      <c r="I327" s="23"/>
      <c r="J327" s="89" t="s">
        <v>5259</v>
      </c>
      <c r="K327" s="23"/>
      <c r="L327" s="23"/>
      <c r="M327" s="23"/>
      <c r="N327" s="23"/>
      <c r="O327" s="23"/>
      <c r="P327" s="23"/>
      <c r="Q327" s="23"/>
      <c r="R327" s="23"/>
      <c r="S327" s="23"/>
      <c r="T327" s="23"/>
      <c r="U327" s="23"/>
      <c r="V327" s="23"/>
      <c r="W327" s="23"/>
      <c r="X327" s="23"/>
    </row>
    <row r="328">
      <c r="A328" s="10" t="s">
        <v>5256</v>
      </c>
      <c r="B328" s="10" t="s">
        <v>2655</v>
      </c>
      <c r="C328" s="23"/>
      <c r="D328" s="23"/>
      <c r="E328" s="20"/>
      <c r="F328" s="8" t="s">
        <v>5260</v>
      </c>
      <c r="G328" s="10" t="s">
        <v>3881</v>
      </c>
      <c r="H328" s="10" t="s">
        <v>5261</v>
      </c>
      <c r="I328" s="23"/>
      <c r="J328" s="89" t="s">
        <v>5262</v>
      </c>
      <c r="K328" s="23"/>
      <c r="L328" s="23"/>
      <c r="M328" s="23"/>
      <c r="N328" s="23"/>
      <c r="O328" s="23"/>
      <c r="P328" s="23"/>
      <c r="Q328" s="23"/>
      <c r="R328" s="23"/>
      <c r="S328" s="23"/>
      <c r="T328" s="23"/>
      <c r="U328" s="23"/>
      <c r="V328" s="23"/>
      <c r="W328" s="23"/>
      <c r="X328" s="23"/>
    </row>
    <row r="329">
      <c r="A329" s="10" t="s">
        <v>5256</v>
      </c>
      <c r="B329" s="10" t="s">
        <v>2655</v>
      </c>
      <c r="C329" s="23"/>
      <c r="D329" s="23"/>
      <c r="E329" s="20"/>
      <c r="F329" s="8" t="s">
        <v>5263</v>
      </c>
      <c r="G329" s="10" t="s">
        <v>3881</v>
      </c>
      <c r="H329" s="10" t="s">
        <v>5264</v>
      </c>
      <c r="I329" s="23"/>
      <c r="J329" s="89" t="s">
        <v>5265</v>
      </c>
      <c r="K329" s="23"/>
      <c r="L329" s="23"/>
      <c r="M329" s="23"/>
      <c r="N329" s="23"/>
      <c r="O329" s="23"/>
      <c r="P329" s="23"/>
      <c r="Q329" s="23"/>
      <c r="R329" s="23"/>
      <c r="S329" s="23"/>
      <c r="T329" s="23"/>
      <c r="U329" s="23"/>
      <c r="V329" s="23"/>
      <c r="W329" s="23"/>
      <c r="X329" s="23"/>
    </row>
    <row r="330">
      <c r="A330" s="10" t="s">
        <v>5256</v>
      </c>
      <c r="B330" s="10" t="s">
        <v>2655</v>
      </c>
      <c r="C330" s="23"/>
      <c r="D330" s="23"/>
      <c r="E330" s="20"/>
      <c r="F330" s="8" t="s">
        <v>5266</v>
      </c>
      <c r="G330" s="10" t="s">
        <v>3881</v>
      </c>
      <c r="H330" s="10" t="s">
        <v>5267</v>
      </c>
      <c r="I330" s="23"/>
      <c r="J330" s="89" t="s">
        <v>5268</v>
      </c>
      <c r="K330" s="23"/>
      <c r="L330" s="23"/>
      <c r="M330" s="23"/>
      <c r="N330" s="23"/>
      <c r="O330" s="23"/>
      <c r="P330" s="23"/>
      <c r="Q330" s="23"/>
      <c r="R330" s="23"/>
      <c r="S330" s="23"/>
      <c r="T330" s="23"/>
      <c r="U330" s="23"/>
      <c r="V330" s="23"/>
      <c r="W330" s="23"/>
      <c r="X330" s="23"/>
    </row>
    <row r="331">
      <c r="A331" s="10" t="s">
        <v>5256</v>
      </c>
      <c r="B331" s="10" t="s">
        <v>2655</v>
      </c>
      <c r="C331" s="23"/>
      <c r="D331" s="23"/>
      <c r="E331" s="20"/>
      <c r="F331" s="8" t="s">
        <v>5269</v>
      </c>
      <c r="G331" s="10" t="s">
        <v>3881</v>
      </c>
      <c r="H331" s="10" t="s">
        <v>5270</v>
      </c>
      <c r="I331" s="23"/>
      <c r="J331" s="89" t="s">
        <v>5271</v>
      </c>
      <c r="K331" s="23"/>
      <c r="L331" s="23"/>
      <c r="M331" s="23"/>
      <c r="N331" s="23"/>
      <c r="O331" s="23"/>
      <c r="P331" s="23"/>
      <c r="Q331" s="23"/>
      <c r="R331" s="23"/>
      <c r="S331" s="23"/>
      <c r="T331" s="23"/>
      <c r="U331" s="23"/>
      <c r="V331" s="23"/>
      <c r="W331" s="23"/>
      <c r="X331" s="23"/>
    </row>
    <row r="332">
      <c r="A332" s="10" t="s">
        <v>5256</v>
      </c>
      <c r="B332" s="10" t="s">
        <v>2655</v>
      </c>
      <c r="C332" s="23"/>
      <c r="D332" s="23"/>
      <c r="E332" s="20"/>
      <c r="F332" s="8" t="s">
        <v>5272</v>
      </c>
      <c r="G332" s="10" t="s">
        <v>3881</v>
      </c>
      <c r="H332" s="10" t="s">
        <v>5273</v>
      </c>
      <c r="I332" s="23"/>
      <c r="J332" s="89" t="s">
        <v>5274</v>
      </c>
      <c r="K332" s="23"/>
      <c r="L332" s="23"/>
      <c r="M332" s="23"/>
      <c r="N332" s="23"/>
      <c r="O332" s="23"/>
      <c r="P332" s="23"/>
      <c r="Q332" s="23"/>
      <c r="R332" s="23"/>
      <c r="S332" s="23"/>
      <c r="T332" s="23"/>
      <c r="U332" s="23"/>
      <c r="V332" s="23"/>
      <c r="W332" s="23"/>
      <c r="X332" s="23"/>
    </row>
    <row r="333">
      <c r="A333" s="10" t="s">
        <v>5275</v>
      </c>
      <c r="B333" s="10" t="s">
        <v>3718</v>
      </c>
      <c r="C333" s="23"/>
      <c r="D333" s="23"/>
      <c r="E333" s="20"/>
      <c r="F333" s="8" t="s">
        <v>5276</v>
      </c>
      <c r="G333" s="10" t="s">
        <v>3881</v>
      </c>
      <c r="H333" s="10" t="s">
        <v>5277</v>
      </c>
      <c r="I333" s="23"/>
      <c r="J333" s="89" t="s">
        <v>5278</v>
      </c>
      <c r="K333" s="23"/>
      <c r="L333" s="23"/>
      <c r="M333" s="23"/>
      <c r="N333" s="23"/>
      <c r="O333" s="23"/>
      <c r="P333" s="23"/>
      <c r="Q333" s="23"/>
      <c r="R333" s="23"/>
      <c r="S333" s="23"/>
      <c r="T333" s="23"/>
      <c r="U333" s="23"/>
      <c r="V333" s="23"/>
      <c r="W333" s="23"/>
      <c r="X333" s="23"/>
    </row>
    <row r="334">
      <c r="A334" s="10" t="s">
        <v>5279</v>
      </c>
      <c r="B334" s="10" t="s">
        <v>3718</v>
      </c>
      <c r="C334" s="23"/>
      <c r="D334" s="23"/>
      <c r="E334" s="20"/>
      <c r="F334" s="8" t="s">
        <v>5276</v>
      </c>
      <c r="G334" s="10" t="s">
        <v>3881</v>
      </c>
      <c r="H334" s="10" t="s">
        <v>5280</v>
      </c>
      <c r="I334" s="23"/>
      <c r="J334" s="89" t="s">
        <v>5281</v>
      </c>
      <c r="K334" s="23"/>
      <c r="L334" s="23"/>
      <c r="M334" s="23"/>
      <c r="N334" s="23"/>
      <c r="O334" s="23"/>
      <c r="P334" s="23"/>
      <c r="Q334" s="23"/>
      <c r="R334" s="23"/>
      <c r="S334" s="23"/>
      <c r="T334" s="23"/>
      <c r="U334" s="23"/>
      <c r="V334" s="23"/>
      <c r="W334" s="23"/>
      <c r="X334" s="23"/>
    </row>
    <row r="335">
      <c r="A335" s="10" t="s">
        <v>4941</v>
      </c>
      <c r="B335" s="10" t="s">
        <v>3718</v>
      </c>
      <c r="C335" s="23"/>
      <c r="D335" s="23"/>
      <c r="E335" s="20"/>
      <c r="F335" s="8" t="s">
        <v>5276</v>
      </c>
      <c r="G335" s="10" t="s">
        <v>3881</v>
      </c>
      <c r="H335" s="10" t="s">
        <v>5282</v>
      </c>
      <c r="I335" s="23"/>
      <c r="J335" s="89" t="s">
        <v>5283</v>
      </c>
      <c r="K335" s="23"/>
      <c r="L335" s="23"/>
      <c r="M335" s="23"/>
      <c r="N335" s="23"/>
      <c r="O335" s="23"/>
      <c r="P335" s="23"/>
      <c r="Q335" s="23"/>
      <c r="R335" s="23"/>
      <c r="S335" s="23"/>
      <c r="T335" s="23"/>
      <c r="U335" s="23"/>
      <c r="V335" s="23"/>
      <c r="W335" s="23"/>
      <c r="X335" s="23"/>
    </row>
    <row r="336">
      <c r="A336" s="10" t="s">
        <v>5284</v>
      </c>
      <c r="B336" s="10" t="s">
        <v>3718</v>
      </c>
      <c r="C336" s="23"/>
      <c r="D336" s="23"/>
      <c r="E336" s="20"/>
      <c r="F336" s="8" t="s">
        <v>5276</v>
      </c>
      <c r="G336" s="10" t="s">
        <v>3881</v>
      </c>
      <c r="H336" s="10" t="s">
        <v>5285</v>
      </c>
      <c r="I336" s="55" t="s">
        <v>5286</v>
      </c>
      <c r="J336" s="89" t="s">
        <v>5287</v>
      </c>
      <c r="K336" s="23"/>
      <c r="L336" s="23"/>
      <c r="M336" s="23"/>
      <c r="N336" s="23"/>
      <c r="O336" s="23"/>
      <c r="P336" s="23"/>
      <c r="Q336" s="23"/>
      <c r="R336" s="23"/>
      <c r="S336" s="23"/>
      <c r="T336" s="23"/>
      <c r="U336" s="23"/>
      <c r="V336" s="23"/>
      <c r="W336" s="23"/>
      <c r="X336" s="23"/>
    </row>
    <row r="337">
      <c r="A337" s="10" t="s">
        <v>5288</v>
      </c>
      <c r="B337" s="10" t="s">
        <v>3718</v>
      </c>
      <c r="C337" s="23"/>
      <c r="D337" s="23"/>
      <c r="E337" s="20"/>
      <c r="F337" s="8" t="s">
        <v>5276</v>
      </c>
      <c r="G337" s="10" t="s">
        <v>3881</v>
      </c>
      <c r="H337" s="10" t="s">
        <v>5289</v>
      </c>
      <c r="I337" s="23"/>
      <c r="J337" s="89" t="s">
        <v>5290</v>
      </c>
      <c r="K337" s="23"/>
      <c r="L337" s="23"/>
      <c r="M337" s="23"/>
      <c r="N337" s="23"/>
      <c r="O337" s="23"/>
      <c r="P337" s="23"/>
      <c r="Q337" s="23"/>
      <c r="R337" s="23"/>
      <c r="S337" s="23"/>
      <c r="T337" s="23"/>
      <c r="U337" s="23"/>
      <c r="V337" s="23"/>
      <c r="W337" s="23"/>
      <c r="X337" s="23"/>
    </row>
    <row r="338">
      <c r="A338" s="10" t="s">
        <v>5291</v>
      </c>
      <c r="B338" s="10" t="s">
        <v>3718</v>
      </c>
      <c r="C338" s="23"/>
      <c r="D338" s="23"/>
      <c r="E338" s="20"/>
      <c r="F338" s="8" t="s">
        <v>5276</v>
      </c>
      <c r="G338" s="10" t="s">
        <v>3881</v>
      </c>
      <c r="H338" s="10" t="s">
        <v>5292</v>
      </c>
      <c r="I338" s="23"/>
      <c r="J338" s="89" t="s">
        <v>5293</v>
      </c>
      <c r="K338" s="23"/>
      <c r="L338" s="23"/>
      <c r="M338" s="23"/>
      <c r="N338" s="23"/>
      <c r="O338" s="23"/>
      <c r="P338" s="23"/>
      <c r="Q338" s="23"/>
      <c r="R338" s="23"/>
      <c r="S338" s="23"/>
      <c r="T338" s="23"/>
      <c r="U338" s="23"/>
      <c r="V338" s="23"/>
      <c r="W338" s="23"/>
      <c r="X338" s="23"/>
    </row>
    <row r="339">
      <c r="A339" s="10" t="s">
        <v>5294</v>
      </c>
      <c r="B339" s="10" t="s">
        <v>3718</v>
      </c>
      <c r="C339" s="23"/>
      <c r="D339" s="23"/>
      <c r="E339" s="20"/>
      <c r="F339" s="8" t="s">
        <v>5276</v>
      </c>
      <c r="G339" s="10" t="s">
        <v>3881</v>
      </c>
      <c r="H339" s="10" t="s">
        <v>5295</v>
      </c>
      <c r="I339" s="23"/>
      <c r="J339" s="89" t="s">
        <v>5296</v>
      </c>
      <c r="K339" s="23"/>
      <c r="L339" s="23"/>
      <c r="M339" s="23"/>
      <c r="N339" s="23"/>
      <c r="O339" s="23"/>
      <c r="P339" s="23"/>
      <c r="Q339" s="23"/>
      <c r="R339" s="23"/>
      <c r="S339" s="23"/>
      <c r="T339" s="23"/>
      <c r="U339" s="23"/>
      <c r="V339" s="23"/>
      <c r="W339" s="23"/>
      <c r="X339" s="23"/>
    </row>
    <row r="340">
      <c r="A340" s="10" t="s">
        <v>5297</v>
      </c>
      <c r="B340" s="10" t="s">
        <v>3718</v>
      </c>
      <c r="C340" s="23"/>
      <c r="D340" s="23"/>
      <c r="E340" s="20"/>
      <c r="F340" s="8" t="s">
        <v>5276</v>
      </c>
      <c r="G340" s="10" t="s">
        <v>3881</v>
      </c>
      <c r="H340" s="10" t="s">
        <v>5298</v>
      </c>
      <c r="I340" s="23"/>
      <c r="J340" s="89" t="s">
        <v>5299</v>
      </c>
      <c r="K340" s="23"/>
      <c r="L340" s="23"/>
      <c r="M340" s="23"/>
      <c r="N340" s="23"/>
      <c r="O340" s="23"/>
      <c r="P340" s="23"/>
      <c r="Q340" s="23"/>
      <c r="R340" s="23"/>
      <c r="S340" s="23"/>
      <c r="T340" s="23"/>
      <c r="U340" s="23"/>
      <c r="V340" s="23"/>
      <c r="W340" s="23"/>
      <c r="X340" s="23"/>
    </row>
    <row r="341">
      <c r="A341" s="10" t="s">
        <v>5300</v>
      </c>
      <c r="B341" s="10" t="s">
        <v>3673</v>
      </c>
      <c r="C341" s="23"/>
      <c r="D341" s="23"/>
      <c r="E341" s="20"/>
      <c r="F341" s="55" t="s">
        <v>5301</v>
      </c>
      <c r="G341" s="10" t="s">
        <v>3881</v>
      </c>
      <c r="H341" s="10" t="s">
        <v>5302</v>
      </c>
      <c r="I341" s="23"/>
      <c r="J341" s="89" t="s">
        <v>5303</v>
      </c>
      <c r="K341" s="23"/>
      <c r="L341" s="23"/>
      <c r="M341" s="23"/>
      <c r="N341" s="23"/>
      <c r="O341" s="23"/>
      <c r="P341" s="23"/>
      <c r="Q341" s="23"/>
      <c r="R341" s="23"/>
      <c r="S341" s="23"/>
      <c r="T341" s="23"/>
      <c r="U341" s="23"/>
      <c r="V341" s="23"/>
      <c r="W341" s="23"/>
      <c r="X341" s="23"/>
    </row>
    <row r="342">
      <c r="A342" s="10" t="s">
        <v>5304</v>
      </c>
      <c r="B342" s="10" t="s">
        <v>3673</v>
      </c>
      <c r="C342" s="23"/>
      <c r="D342" s="23"/>
      <c r="E342" s="20"/>
      <c r="F342" s="8" t="s">
        <v>5305</v>
      </c>
      <c r="G342" s="10" t="s">
        <v>3881</v>
      </c>
      <c r="H342" s="10" t="s">
        <v>5306</v>
      </c>
      <c r="I342" s="23"/>
      <c r="J342" s="89" t="s">
        <v>5307</v>
      </c>
      <c r="K342" s="23"/>
      <c r="L342" s="23"/>
      <c r="M342" s="23"/>
      <c r="N342" s="23"/>
      <c r="O342" s="23"/>
      <c r="P342" s="23"/>
      <c r="Q342" s="23"/>
      <c r="R342" s="23"/>
      <c r="S342" s="23"/>
      <c r="T342" s="23"/>
      <c r="U342" s="23"/>
      <c r="V342" s="23"/>
      <c r="W342" s="23"/>
      <c r="X342" s="23"/>
    </row>
    <row r="343">
      <c r="A343" s="10" t="s">
        <v>5308</v>
      </c>
      <c r="B343" s="10" t="s">
        <v>3673</v>
      </c>
      <c r="C343" s="23"/>
      <c r="D343" s="23"/>
      <c r="E343" s="20"/>
      <c r="F343" s="8" t="s">
        <v>5305</v>
      </c>
      <c r="G343" s="10" t="s">
        <v>3881</v>
      </c>
      <c r="H343" s="10" t="s">
        <v>5309</v>
      </c>
      <c r="I343" s="23"/>
      <c r="J343" s="89" t="s">
        <v>5310</v>
      </c>
      <c r="K343" s="23"/>
      <c r="L343" s="23"/>
      <c r="M343" s="23"/>
      <c r="N343" s="23"/>
      <c r="O343" s="23"/>
      <c r="P343" s="23"/>
      <c r="Q343" s="23"/>
      <c r="R343" s="23"/>
      <c r="S343" s="23"/>
      <c r="T343" s="23"/>
      <c r="U343" s="23"/>
      <c r="V343" s="23"/>
      <c r="W343" s="23"/>
      <c r="X343" s="23"/>
    </row>
    <row r="344">
      <c r="A344" s="10" t="s">
        <v>5311</v>
      </c>
      <c r="B344" s="10" t="s">
        <v>3673</v>
      </c>
      <c r="C344" s="23"/>
      <c r="D344" s="23"/>
      <c r="E344" s="20"/>
      <c r="F344" s="8" t="s">
        <v>5305</v>
      </c>
      <c r="G344" s="10" t="s">
        <v>3881</v>
      </c>
      <c r="H344" s="10" t="s">
        <v>5312</v>
      </c>
      <c r="I344" s="23"/>
      <c r="J344" s="89" t="s">
        <v>5313</v>
      </c>
      <c r="K344" s="23"/>
      <c r="L344" s="23"/>
      <c r="M344" s="23"/>
      <c r="N344" s="23"/>
      <c r="O344" s="23"/>
      <c r="P344" s="23"/>
      <c r="Q344" s="23"/>
      <c r="R344" s="23"/>
      <c r="S344" s="23"/>
      <c r="T344" s="23"/>
      <c r="U344" s="23"/>
      <c r="V344" s="23"/>
      <c r="W344" s="23"/>
      <c r="X344" s="23"/>
    </row>
    <row r="345">
      <c r="A345" s="10" t="s">
        <v>5314</v>
      </c>
      <c r="B345" s="10" t="s">
        <v>3673</v>
      </c>
      <c r="C345" s="23"/>
      <c r="D345" s="23"/>
      <c r="E345" s="20"/>
      <c r="F345" s="8" t="s">
        <v>5305</v>
      </c>
      <c r="G345" s="10" t="s">
        <v>3881</v>
      </c>
      <c r="H345" s="10" t="s">
        <v>5315</v>
      </c>
      <c r="I345" s="23"/>
      <c r="J345" s="89" t="s">
        <v>5316</v>
      </c>
      <c r="K345" s="23"/>
      <c r="L345" s="23"/>
      <c r="M345" s="23"/>
      <c r="N345" s="23"/>
      <c r="O345" s="23"/>
      <c r="P345" s="23"/>
      <c r="Q345" s="23"/>
      <c r="R345" s="23"/>
      <c r="S345" s="23"/>
      <c r="T345" s="23"/>
      <c r="U345" s="23"/>
      <c r="V345" s="23"/>
      <c r="W345" s="23"/>
      <c r="X345" s="23"/>
    </row>
    <row r="346">
      <c r="A346" s="10" t="s">
        <v>5317</v>
      </c>
      <c r="B346" s="10" t="s">
        <v>3673</v>
      </c>
      <c r="C346" s="23"/>
      <c r="D346" s="23"/>
      <c r="E346" s="20"/>
      <c r="F346" s="8" t="s">
        <v>5305</v>
      </c>
      <c r="G346" s="10" t="s">
        <v>3881</v>
      </c>
      <c r="H346" s="10" t="s">
        <v>5318</v>
      </c>
      <c r="I346" s="23"/>
      <c r="J346" s="89" t="s">
        <v>5319</v>
      </c>
      <c r="K346" s="23"/>
      <c r="L346" s="23"/>
      <c r="M346" s="23"/>
      <c r="N346" s="23"/>
      <c r="O346" s="23"/>
      <c r="P346" s="23"/>
      <c r="Q346" s="23"/>
      <c r="R346" s="23"/>
      <c r="S346" s="23"/>
      <c r="T346" s="23"/>
      <c r="U346" s="23"/>
      <c r="V346" s="23"/>
      <c r="W346" s="23"/>
      <c r="X346" s="23"/>
    </row>
    <row r="347">
      <c r="A347" s="10" t="s">
        <v>5320</v>
      </c>
      <c r="B347" s="10" t="s">
        <v>3673</v>
      </c>
      <c r="C347" s="23"/>
      <c r="D347" s="23"/>
      <c r="E347" s="20"/>
      <c r="F347" s="8" t="s">
        <v>5305</v>
      </c>
      <c r="G347" s="10" t="s">
        <v>3881</v>
      </c>
      <c r="H347" s="10" t="s">
        <v>5321</v>
      </c>
      <c r="I347" s="23"/>
      <c r="J347" s="89" t="s">
        <v>5322</v>
      </c>
      <c r="K347" s="23"/>
      <c r="L347" s="23"/>
      <c r="M347" s="23"/>
      <c r="N347" s="23"/>
      <c r="O347" s="23"/>
      <c r="P347" s="23"/>
      <c r="Q347" s="23"/>
      <c r="R347" s="23"/>
      <c r="S347" s="23"/>
      <c r="T347" s="23"/>
      <c r="U347" s="23"/>
      <c r="V347" s="23"/>
      <c r="W347" s="23"/>
      <c r="X347" s="23"/>
    </row>
    <row r="348">
      <c r="A348" s="10" t="s">
        <v>5323</v>
      </c>
      <c r="B348" s="10" t="s">
        <v>3673</v>
      </c>
      <c r="C348" s="23"/>
      <c r="D348" s="23"/>
      <c r="E348" s="20"/>
      <c r="F348" s="8" t="s">
        <v>5305</v>
      </c>
      <c r="G348" s="10" t="s">
        <v>3881</v>
      </c>
      <c r="H348" s="10" t="s">
        <v>5324</v>
      </c>
      <c r="I348" s="23"/>
      <c r="J348" s="89" t="s">
        <v>5325</v>
      </c>
      <c r="K348" s="23"/>
      <c r="L348" s="23"/>
      <c r="M348" s="23"/>
      <c r="N348" s="23"/>
      <c r="O348" s="23"/>
      <c r="P348" s="23"/>
      <c r="Q348" s="23"/>
      <c r="R348" s="23"/>
      <c r="S348" s="23"/>
      <c r="T348" s="23"/>
      <c r="U348" s="23"/>
      <c r="V348" s="23"/>
      <c r="W348" s="23"/>
      <c r="X348" s="23"/>
    </row>
    <row r="349">
      <c r="A349" s="10" t="s">
        <v>5326</v>
      </c>
      <c r="B349" s="10" t="s">
        <v>3673</v>
      </c>
      <c r="C349" s="23"/>
      <c r="D349" s="23"/>
      <c r="E349" s="20"/>
      <c r="F349" s="8" t="s">
        <v>5305</v>
      </c>
      <c r="G349" s="10" t="s">
        <v>3881</v>
      </c>
      <c r="H349" s="10" t="s">
        <v>5327</v>
      </c>
      <c r="I349" s="23"/>
      <c r="J349" s="89" t="s">
        <v>5328</v>
      </c>
      <c r="K349" s="23"/>
      <c r="L349" s="23"/>
      <c r="M349" s="23"/>
      <c r="N349" s="23"/>
      <c r="O349" s="23"/>
      <c r="P349" s="23"/>
      <c r="Q349" s="23"/>
      <c r="R349" s="23"/>
      <c r="S349" s="23"/>
      <c r="T349" s="23"/>
      <c r="U349" s="23"/>
      <c r="V349" s="23"/>
      <c r="W349" s="23"/>
      <c r="X349" s="23"/>
    </row>
    <row r="350">
      <c r="A350" s="20"/>
      <c r="B350" s="20"/>
      <c r="C350" s="23"/>
      <c r="D350" s="23"/>
      <c r="E350" s="20"/>
      <c r="F350" s="23"/>
      <c r="G350" s="20"/>
      <c r="H350" s="20"/>
      <c r="I350" s="23"/>
      <c r="J350" s="23"/>
      <c r="K350" s="23"/>
      <c r="L350" s="23"/>
      <c r="M350" s="23"/>
      <c r="N350" s="23"/>
      <c r="O350" s="23"/>
      <c r="P350" s="23"/>
      <c r="Q350" s="23"/>
      <c r="R350" s="23"/>
      <c r="S350" s="23"/>
      <c r="T350" s="23"/>
      <c r="U350" s="23"/>
      <c r="V350" s="23"/>
      <c r="W350" s="23"/>
      <c r="X350" s="23"/>
    </row>
    <row r="351">
      <c r="A351" s="20"/>
      <c r="B351" s="20"/>
      <c r="C351" s="23"/>
      <c r="D351" s="23"/>
      <c r="E351" s="20"/>
      <c r="F351" s="23"/>
      <c r="G351" s="20"/>
      <c r="H351" s="20"/>
      <c r="I351" s="23"/>
      <c r="J351" s="23"/>
      <c r="K351" s="23"/>
      <c r="L351" s="23"/>
      <c r="M351" s="23"/>
      <c r="N351" s="23"/>
      <c r="O351" s="23"/>
      <c r="P351" s="23"/>
      <c r="Q351" s="23"/>
      <c r="R351" s="23"/>
      <c r="S351" s="23"/>
      <c r="T351" s="23"/>
      <c r="U351" s="23"/>
      <c r="V351" s="23"/>
      <c r="W351" s="23"/>
      <c r="X351" s="23"/>
    </row>
    <row r="352">
      <c r="A352" s="20"/>
      <c r="B352" s="20"/>
      <c r="C352" s="23"/>
      <c r="D352" s="23"/>
      <c r="E352" s="20"/>
      <c r="F352" s="23"/>
      <c r="G352" s="20"/>
      <c r="H352" s="20"/>
      <c r="I352" s="23"/>
      <c r="J352" s="23"/>
      <c r="K352" s="23"/>
      <c r="L352" s="23"/>
      <c r="M352" s="23"/>
      <c r="N352" s="23"/>
      <c r="O352" s="23"/>
      <c r="P352" s="23"/>
      <c r="Q352" s="23"/>
      <c r="R352" s="23"/>
      <c r="S352" s="23"/>
      <c r="T352" s="23"/>
      <c r="U352" s="23"/>
      <c r="V352" s="23"/>
      <c r="W352" s="23"/>
      <c r="X352" s="23"/>
    </row>
    <row r="353">
      <c r="A353" s="20"/>
      <c r="B353" s="20"/>
      <c r="C353" s="23"/>
      <c r="D353" s="23"/>
      <c r="E353" s="20"/>
      <c r="F353" s="23"/>
      <c r="G353" s="20"/>
      <c r="H353" s="20"/>
      <c r="I353" s="23"/>
      <c r="J353" s="23"/>
      <c r="K353" s="23"/>
      <c r="L353" s="23"/>
      <c r="M353" s="23"/>
      <c r="N353" s="23"/>
      <c r="O353" s="23"/>
      <c r="P353" s="23"/>
      <c r="Q353" s="23"/>
      <c r="R353" s="23"/>
      <c r="S353" s="23"/>
      <c r="T353" s="23"/>
      <c r="U353" s="23"/>
      <c r="V353" s="23"/>
      <c r="W353" s="23"/>
      <c r="X353" s="23"/>
    </row>
    <row r="354">
      <c r="A354" s="20"/>
      <c r="B354" s="20"/>
      <c r="C354" s="23"/>
      <c r="D354" s="23"/>
      <c r="E354" s="20"/>
      <c r="F354" s="23"/>
      <c r="G354" s="20"/>
      <c r="H354" s="20"/>
      <c r="I354" s="23"/>
      <c r="J354" s="23"/>
      <c r="K354" s="23"/>
      <c r="L354" s="23"/>
      <c r="M354" s="23"/>
      <c r="N354" s="23"/>
      <c r="O354" s="23"/>
      <c r="P354" s="23"/>
      <c r="Q354" s="23"/>
      <c r="R354" s="23"/>
      <c r="S354" s="23"/>
      <c r="T354" s="23"/>
      <c r="U354" s="23"/>
      <c r="V354" s="23"/>
      <c r="W354" s="23"/>
      <c r="X354" s="23"/>
    </row>
    <row r="355">
      <c r="A355" s="20"/>
      <c r="B355" s="20"/>
      <c r="C355" s="23"/>
      <c r="D355" s="23"/>
      <c r="E355" s="20"/>
      <c r="F355" s="23"/>
      <c r="G355" s="20"/>
      <c r="H355" s="20"/>
      <c r="I355" s="23"/>
      <c r="J355" s="23"/>
      <c r="K355" s="23"/>
      <c r="L355" s="23"/>
      <c r="M355" s="23"/>
      <c r="N355" s="23"/>
      <c r="O355" s="23"/>
      <c r="P355" s="23"/>
      <c r="Q355" s="23"/>
      <c r="R355" s="23"/>
      <c r="S355" s="23"/>
      <c r="T355" s="23"/>
      <c r="U355" s="23"/>
      <c r="V355" s="23"/>
      <c r="W355" s="23"/>
      <c r="X355" s="23"/>
    </row>
    <row r="356">
      <c r="A356" s="20"/>
      <c r="B356" s="20"/>
      <c r="C356" s="23"/>
      <c r="D356" s="23"/>
      <c r="E356" s="20"/>
      <c r="F356" s="23"/>
      <c r="G356" s="20"/>
      <c r="H356" s="20"/>
      <c r="I356" s="23"/>
      <c r="J356" s="23"/>
      <c r="K356" s="23"/>
      <c r="L356" s="23"/>
      <c r="M356" s="23"/>
      <c r="N356" s="23"/>
      <c r="O356" s="23"/>
      <c r="P356" s="23"/>
      <c r="Q356" s="23"/>
      <c r="R356" s="23"/>
      <c r="S356" s="23"/>
      <c r="T356" s="23"/>
      <c r="U356" s="23"/>
      <c r="V356" s="23"/>
      <c r="W356" s="23"/>
      <c r="X356" s="23"/>
    </row>
    <row r="357">
      <c r="A357" s="20"/>
      <c r="B357" s="20"/>
      <c r="C357" s="23"/>
      <c r="D357" s="23"/>
      <c r="E357" s="20"/>
      <c r="F357" s="23"/>
      <c r="G357" s="20"/>
      <c r="H357" s="20"/>
      <c r="I357" s="23"/>
      <c r="J357" s="23"/>
      <c r="K357" s="23"/>
      <c r="L357" s="23"/>
      <c r="M357" s="23"/>
      <c r="N357" s="23"/>
      <c r="O357" s="23"/>
      <c r="P357" s="23"/>
      <c r="Q357" s="23"/>
      <c r="R357" s="23"/>
      <c r="S357" s="23"/>
      <c r="T357" s="23"/>
      <c r="U357" s="23"/>
      <c r="V357" s="23"/>
      <c r="W357" s="23"/>
      <c r="X357" s="23"/>
    </row>
    <row r="358">
      <c r="A358" s="20"/>
      <c r="B358" s="20"/>
      <c r="C358" s="23"/>
      <c r="D358" s="23"/>
      <c r="E358" s="20"/>
      <c r="F358" s="23"/>
      <c r="G358" s="20"/>
      <c r="H358" s="20"/>
      <c r="I358" s="23"/>
      <c r="J358" s="23"/>
      <c r="K358" s="23"/>
      <c r="L358" s="23"/>
      <c r="M358" s="23"/>
      <c r="N358" s="23"/>
      <c r="O358" s="23"/>
      <c r="P358" s="23"/>
      <c r="Q358" s="23"/>
      <c r="R358" s="23"/>
      <c r="S358" s="23"/>
      <c r="T358" s="23"/>
      <c r="U358" s="23"/>
      <c r="V358" s="23"/>
      <c r="W358" s="23"/>
      <c r="X358" s="23"/>
    </row>
    <row r="359">
      <c r="A359" s="20"/>
      <c r="B359" s="20"/>
      <c r="C359" s="23"/>
      <c r="D359" s="23"/>
      <c r="E359" s="20"/>
      <c r="F359" s="23"/>
      <c r="G359" s="20"/>
      <c r="H359" s="20"/>
      <c r="I359" s="23"/>
      <c r="J359" s="23"/>
      <c r="K359" s="23"/>
      <c r="L359" s="23"/>
      <c r="M359" s="23"/>
      <c r="N359" s="23"/>
      <c r="O359" s="23"/>
      <c r="P359" s="23"/>
      <c r="Q359" s="23"/>
      <c r="R359" s="23"/>
      <c r="S359" s="23"/>
      <c r="T359" s="23"/>
      <c r="U359" s="23"/>
      <c r="V359" s="23"/>
      <c r="W359" s="23"/>
      <c r="X359" s="23"/>
    </row>
    <row r="360">
      <c r="A360" s="20"/>
      <c r="B360" s="20"/>
      <c r="C360" s="23"/>
      <c r="D360" s="23"/>
      <c r="E360" s="20"/>
      <c r="F360" s="23"/>
      <c r="G360" s="20"/>
      <c r="H360" s="20"/>
      <c r="I360" s="23"/>
      <c r="J360" s="23"/>
      <c r="K360" s="23"/>
      <c r="L360" s="23"/>
      <c r="M360" s="23"/>
      <c r="N360" s="23"/>
      <c r="O360" s="23"/>
      <c r="P360" s="23"/>
      <c r="Q360" s="23"/>
      <c r="R360" s="23"/>
      <c r="S360" s="23"/>
      <c r="T360" s="23"/>
      <c r="U360" s="23"/>
      <c r="V360" s="23"/>
      <c r="W360" s="23"/>
      <c r="X360" s="23"/>
    </row>
    <row r="361">
      <c r="A361" s="20"/>
      <c r="B361" s="20"/>
      <c r="C361" s="23"/>
      <c r="D361" s="23"/>
      <c r="E361" s="20"/>
      <c r="F361" s="23"/>
      <c r="G361" s="20"/>
      <c r="H361" s="20"/>
      <c r="I361" s="23"/>
      <c r="J361" s="23"/>
      <c r="K361" s="23"/>
      <c r="L361" s="23"/>
      <c r="M361" s="23"/>
      <c r="N361" s="23"/>
      <c r="O361" s="23"/>
      <c r="P361" s="23"/>
      <c r="Q361" s="23"/>
      <c r="R361" s="23"/>
      <c r="S361" s="23"/>
      <c r="T361" s="23"/>
      <c r="U361" s="23"/>
      <c r="V361" s="23"/>
      <c r="W361" s="23"/>
      <c r="X361" s="23"/>
    </row>
    <row r="362">
      <c r="A362" s="20"/>
      <c r="B362" s="20"/>
      <c r="C362" s="23"/>
      <c r="D362" s="23"/>
      <c r="E362" s="20"/>
      <c r="F362" s="23"/>
      <c r="G362" s="20"/>
      <c r="H362" s="20"/>
      <c r="I362" s="23"/>
      <c r="J362" s="23"/>
      <c r="K362" s="23"/>
      <c r="L362" s="23"/>
      <c r="M362" s="23"/>
      <c r="N362" s="23"/>
      <c r="O362" s="23"/>
      <c r="P362" s="23"/>
      <c r="Q362" s="23"/>
      <c r="R362" s="23"/>
      <c r="S362" s="23"/>
      <c r="T362" s="23"/>
      <c r="U362" s="23"/>
      <c r="V362" s="23"/>
      <c r="W362" s="23"/>
      <c r="X362" s="23"/>
    </row>
    <row r="363">
      <c r="A363" s="20"/>
      <c r="B363" s="20"/>
      <c r="C363" s="23"/>
      <c r="D363" s="23"/>
      <c r="E363" s="20"/>
      <c r="F363" s="23"/>
      <c r="G363" s="20"/>
      <c r="H363" s="20"/>
      <c r="I363" s="23"/>
      <c r="J363" s="23"/>
      <c r="K363" s="23"/>
      <c r="L363" s="23"/>
      <c r="M363" s="23"/>
      <c r="N363" s="23"/>
      <c r="O363" s="23"/>
      <c r="P363" s="23"/>
      <c r="Q363" s="23"/>
      <c r="R363" s="23"/>
      <c r="S363" s="23"/>
      <c r="T363" s="23"/>
      <c r="U363" s="23"/>
      <c r="V363" s="23"/>
      <c r="W363" s="23"/>
      <c r="X363" s="23"/>
    </row>
    <row r="364">
      <c r="A364" s="20"/>
      <c r="B364" s="20"/>
      <c r="C364" s="23"/>
      <c r="D364" s="23"/>
      <c r="E364" s="20"/>
      <c r="F364" s="23"/>
      <c r="G364" s="20"/>
      <c r="H364" s="20"/>
      <c r="I364" s="23"/>
      <c r="J364" s="23"/>
      <c r="K364" s="23"/>
      <c r="L364" s="23"/>
      <c r="M364" s="23"/>
      <c r="N364" s="23"/>
      <c r="O364" s="23"/>
      <c r="P364" s="23"/>
      <c r="Q364" s="23"/>
      <c r="R364" s="23"/>
      <c r="S364" s="23"/>
      <c r="T364" s="23"/>
      <c r="U364" s="23"/>
      <c r="V364" s="23"/>
      <c r="W364" s="23"/>
      <c r="X364" s="23"/>
    </row>
    <row r="365">
      <c r="A365" s="20"/>
      <c r="B365" s="20"/>
      <c r="C365" s="23"/>
      <c r="D365" s="23"/>
      <c r="E365" s="20"/>
      <c r="F365" s="23"/>
      <c r="G365" s="20"/>
      <c r="H365" s="20"/>
      <c r="I365" s="23"/>
      <c r="J365" s="23"/>
      <c r="K365" s="23"/>
      <c r="L365" s="23"/>
      <c r="M365" s="23"/>
      <c r="N365" s="23"/>
      <c r="O365" s="23"/>
      <c r="P365" s="23"/>
      <c r="Q365" s="23"/>
      <c r="R365" s="23"/>
      <c r="S365" s="23"/>
      <c r="T365" s="23"/>
      <c r="U365" s="23"/>
      <c r="V365" s="23"/>
      <c r="W365" s="23"/>
      <c r="X365" s="23"/>
    </row>
    <row r="366">
      <c r="A366" s="20"/>
      <c r="B366" s="20"/>
      <c r="C366" s="23"/>
      <c r="D366" s="23"/>
      <c r="E366" s="20"/>
      <c r="F366" s="23"/>
      <c r="G366" s="20"/>
      <c r="H366" s="20"/>
      <c r="I366" s="23"/>
      <c r="J366" s="23"/>
      <c r="K366" s="23"/>
      <c r="L366" s="23"/>
      <c r="M366" s="23"/>
      <c r="N366" s="23"/>
      <c r="O366" s="23"/>
      <c r="P366" s="23"/>
      <c r="Q366" s="23"/>
      <c r="R366" s="23"/>
      <c r="S366" s="23"/>
      <c r="T366" s="23"/>
      <c r="U366" s="23"/>
      <c r="V366" s="23"/>
      <c r="W366" s="23"/>
      <c r="X366" s="23"/>
    </row>
    <row r="367">
      <c r="A367" s="20"/>
      <c r="B367" s="20"/>
      <c r="C367" s="23"/>
      <c r="D367" s="23"/>
      <c r="E367" s="20"/>
      <c r="F367" s="23"/>
      <c r="G367" s="20"/>
      <c r="H367" s="20"/>
      <c r="I367" s="23"/>
      <c r="J367" s="23"/>
      <c r="K367" s="23"/>
      <c r="L367" s="23"/>
      <c r="M367" s="23"/>
      <c r="N367" s="23"/>
      <c r="O367" s="23"/>
      <c r="P367" s="23"/>
      <c r="Q367" s="23"/>
      <c r="R367" s="23"/>
      <c r="S367" s="23"/>
      <c r="T367" s="23"/>
      <c r="U367" s="23"/>
      <c r="V367" s="23"/>
      <c r="W367" s="23"/>
      <c r="X367" s="23"/>
    </row>
    <row r="368">
      <c r="A368" s="20"/>
      <c r="B368" s="20"/>
      <c r="C368" s="23"/>
      <c r="D368" s="23"/>
      <c r="E368" s="20"/>
      <c r="F368" s="23"/>
      <c r="G368" s="20"/>
      <c r="H368" s="20"/>
      <c r="I368" s="23"/>
      <c r="J368" s="23"/>
      <c r="K368" s="23"/>
      <c r="L368" s="23"/>
      <c r="M368" s="23"/>
      <c r="N368" s="23"/>
      <c r="O368" s="23"/>
      <c r="P368" s="23"/>
      <c r="Q368" s="23"/>
      <c r="R368" s="23"/>
      <c r="S368" s="23"/>
      <c r="T368" s="23"/>
      <c r="U368" s="23"/>
      <c r="V368" s="23"/>
      <c r="W368" s="23"/>
      <c r="X368" s="23"/>
    </row>
    <row r="369">
      <c r="A369" s="20"/>
      <c r="B369" s="20"/>
      <c r="C369" s="23"/>
      <c r="D369" s="23"/>
      <c r="E369" s="20"/>
      <c r="F369" s="23"/>
      <c r="G369" s="20"/>
      <c r="H369" s="20"/>
      <c r="I369" s="23"/>
      <c r="J369" s="23"/>
      <c r="K369" s="23"/>
      <c r="L369" s="23"/>
      <c r="M369" s="23"/>
      <c r="N369" s="23"/>
      <c r="O369" s="23"/>
      <c r="P369" s="23"/>
      <c r="Q369" s="23"/>
      <c r="R369" s="23"/>
      <c r="S369" s="23"/>
      <c r="T369" s="23"/>
      <c r="U369" s="23"/>
      <c r="V369" s="23"/>
      <c r="W369" s="23"/>
      <c r="X369" s="23"/>
    </row>
    <row r="370">
      <c r="A370" s="20"/>
      <c r="B370" s="20"/>
      <c r="C370" s="23"/>
      <c r="D370" s="23"/>
      <c r="E370" s="20"/>
      <c r="F370" s="23"/>
      <c r="G370" s="20"/>
      <c r="H370" s="20"/>
      <c r="I370" s="23"/>
      <c r="J370" s="23"/>
      <c r="K370" s="23"/>
      <c r="L370" s="23"/>
      <c r="M370" s="23"/>
      <c r="N370" s="23"/>
      <c r="O370" s="23"/>
      <c r="P370" s="23"/>
      <c r="Q370" s="23"/>
      <c r="R370" s="23"/>
      <c r="S370" s="23"/>
      <c r="T370" s="23"/>
      <c r="U370" s="23"/>
      <c r="V370" s="23"/>
      <c r="W370" s="23"/>
      <c r="X370" s="23"/>
    </row>
    <row r="371">
      <c r="A371" s="20"/>
      <c r="B371" s="20"/>
      <c r="C371" s="23"/>
      <c r="D371" s="23"/>
      <c r="E371" s="20"/>
      <c r="F371" s="23"/>
      <c r="G371" s="20"/>
      <c r="H371" s="20"/>
      <c r="I371" s="23"/>
      <c r="J371" s="23"/>
      <c r="K371" s="23"/>
      <c r="L371" s="23"/>
      <c r="M371" s="23"/>
      <c r="N371" s="23"/>
      <c r="O371" s="23"/>
      <c r="P371" s="23"/>
      <c r="Q371" s="23"/>
      <c r="R371" s="23"/>
      <c r="S371" s="23"/>
      <c r="T371" s="23"/>
      <c r="U371" s="23"/>
      <c r="V371" s="23"/>
      <c r="W371" s="23"/>
      <c r="X371" s="23"/>
    </row>
    <row r="372">
      <c r="A372" s="20"/>
      <c r="B372" s="20"/>
      <c r="C372" s="23"/>
      <c r="D372" s="23"/>
      <c r="E372" s="20"/>
      <c r="F372" s="23"/>
      <c r="G372" s="20"/>
      <c r="H372" s="20"/>
      <c r="I372" s="23"/>
      <c r="J372" s="23"/>
      <c r="K372" s="23"/>
      <c r="L372" s="23"/>
      <c r="M372" s="23"/>
      <c r="N372" s="23"/>
      <c r="O372" s="23"/>
      <c r="P372" s="23"/>
      <c r="Q372" s="23"/>
      <c r="R372" s="23"/>
      <c r="S372" s="23"/>
      <c r="T372" s="23"/>
      <c r="U372" s="23"/>
      <c r="V372" s="23"/>
      <c r="W372" s="23"/>
      <c r="X372" s="23"/>
    </row>
    <row r="373">
      <c r="A373" s="20"/>
      <c r="B373" s="20"/>
      <c r="C373" s="23"/>
      <c r="D373" s="23"/>
      <c r="E373" s="20"/>
      <c r="F373" s="23"/>
      <c r="G373" s="20"/>
      <c r="H373" s="20"/>
      <c r="I373" s="23"/>
      <c r="J373" s="23"/>
      <c r="K373" s="23"/>
      <c r="L373" s="23"/>
      <c r="M373" s="23"/>
      <c r="N373" s="23"/>
      <c r="O373" s="23"/>
      <c r="P373" s="23"/>
      <c r="Q373" s="23"/>
      <c r="R373" s="23"/>
      <c r="S373" s="23"/>
      <c r="T373" s="23"/>
      <c r="U373" s="23"/>
      <c r="V373" s="23"/>
      <c r="W373" s="23"/>
      <c r="X373" s="23"/>
    </row>
    <row r="374">
      <c r="A374" s="20"/>
      <c r="B374" s="20"/>
      <c r="C374" s="23"/>
      <c r="D374" s="23"/>
      <c r="E374" s="20"/>
      <c r="F374" s="23"/>
      <c r="G374" s="20"/>
      <c r="H374" s="20"/>
      <c r="I374" s="23"/>
      <c r="J374" s="23"/>
      <c r="K374" s="23"/>
      <c r="L374" s="23"/>
      <c r="M374" s="23"/>
      <c r="N374" s="23"/>
      <c r="O374" s="23"/>
      <c r="P374" s="23"/>
      <c r="Q374" s="23"/>
      <c r="R374" s="23"/>
      <c r="S374" s="23"/>
      <c r="T374" s="23"/>
      <c r="U374" s="23"/>
      <c r="V374" s="23"/>
      <c r="W374" s="23"/>
      <c r="X374" s="23"/>
    </row>
    <row r="375">
      <c r="A375" s="20"/>
      <c r="B375" s="20"/>
      <c r="C375" s="23"/>
      <c r="D375" s="23"/>
      <c r="E375" s="20"/>
      <c r="F375" s="23"/>
      <c r="G375" s="20"/>
      <c r="H375" s="20"/>
      <c r="I375" s="23"/>
      <c r="J375" s="23"/>
      <c r="K375" s="23"/>
      <c r="L375" s="23"/>
      <c r="M375" s="23"/>
      <c r="N375" s="23"/>
      <c r="O375" s="23"/>
      <c r="P375" s="23"/>
      <c r="Q375" s="23"/>
      <c r="R375" s="23"/>
      <c r="S375" s="23"/>
      <c r="T375" s="23"/>
      <c r="U375" s="23"/>
      <c r="V375" s="23"/>
      <c r="W375" s="23"/>
      <c r="X375" s="23"/>
    </row>
    <row r="376">
      <c r="A376" s="20"/>
      <c r="B376" s="20"/>
      <c r="C376" s="23"/>
      <c r="D376" s="23"/>
      <c r="E376" s="20"/>
      <c r="F376" s="23"/>
      <c r="G376" s="20"/>
      <c r="H376" s="20"/>
      <c r="I376" s="23"/>
      <c r="J376" s="23"/>
      <c r="K376" s="23"/>
      <c r="L376" s="23"/>
      <c r="M376" s="23"/>
      <c r="N376" s="23"/>
      <c r="O376" s="23"/>
      <c r="P376" s="23"/>
      <c r="Q376" s="23"/>
      <c r="R376" s="23"/>
      <c r="S376" s="23"/>
      <c r="T376" s="23"/>
      <c r="U376" s="23"/>
      <c r="V376" s="23"/>
      <c r="W376" s="23"/>
      <c r="X376" s="23"/>
    </row>
    <row r="377">
      <c r="A377" s="20"/>
      <c r="B377" s="20"/>
      <c r="C377" s="23"/>
      <c r="D377" s="23"/>
      <c r="E377" s="20"/>
      <c r="F377" s="23"/>
      <c r="G377" s="20"/>
      <c r="H377" s="20"/>
      <c r="I377" s="23"/>
      <c r="J377" s="23"/>
      <c r="K377" s="23"/>
      <c r="L377" s="23"/>
      <c r="M377" s="23"/>
      <c r="N377" s="23"/>
      <c r="O377" s="23"/>
      <c r="P377" s="23"/>
      <c r="Q377" s="23"/>
      <c r="R377" s="23"/>
      <c r="S377" s="23"/>
      <c r="T377" s="23"/>
      <c r="U377" s="23"/>
      <c r="V377" s="23"/>
      <c r="W377" s="23"/>
      <c r="X377" s="23"/>
    </row>
    <row r="378">
      <c r="A378" s="20"/>
      <c r="B378" s="20"/>
      <c r="C378" s="23"/>
      <c r="D378" s="23"/>
      <c r="E378" s="20"/>
      <c r="F378" s="23"/>
      <c r="G378" s="20"/>
      <c r="H378" s="20"/>
      <c r="I378" s="23"/>
      <c r="J378" s="23"/>
      <c r="K378" s="23"/>
      <c r="L378" s="23"/>
      <c r="M378" s="23"/>
      <c r="N378" s="23"/>
      <c r="O378" s="23"/>
      <c r="P378" s="23"/>
      <c r="Q378" s="23"/>
      <c r="R378" s="23"/>
      <c r="S378" s="23"/>
      <c r="T378" s="23"/>
      <c r="U378" s="23"/>
      <c r="V378" s="23"/>
      <c r="W378" s="23"/>
      <c r="X378" s="23"/>
    </row>
    <row r="379">
      <c r="A379" s="20"/>
      <c r="B379" s="20"/>
      <c r="C379" s="23"/>
      <c r="D379" s="23"/>
      <c r="E379" s="20"/>
      <c r="F379" s="23"/>
      <c r="G379" s="20"/>
      <c r="H379" s="20"/>
      <c r="I379" s="23"/>
      <c r="J379" s="23"/>
      <c r="K379" s="23"/>
      <c r="L379" s="23"/>
      <c r="M379" s="23"/>
      <c r="N379" s="23"/>
      <c r="O379" s="23"/>
      <c r="P379" s="23"/>
      <c r="Q379" s="23"/>
      <c r="R379" s="23"/>
      <c r="S379" s="23"/>
      <c r="T379" s="23"/>
      <c r="U379" s="23"/>
      <c r="V379" s="23"/>
      <c r="W379" s="23"/>
      <c r="X379" s="23"/>
    </row>
    <row r="380">
      <c r="A380" s="20"/>
      <c r="B380" s="20"/>
      <c r="C380" s="23"/>
      <c r="D380" s="23"/>
      <c r="E380" s="20"/>
      <c r="F380" s="23"/>
      <c r="G380" s="20"/>
      <c r="H380" s="20"/>
      <c r="I380" s="23"/>
      <c r="J380" s="23"/>
      <c r="K380" s="23"/>
      <c r="L380" s="23"/>
      <c r="M380" s="23"/>
      <c r="N380" s="23"/>
      <c r="O380" s="23"/>
      <c r="P380" s="23"/>
      <c r="Q380" s="23"/>
      <c r="R380" s="23"/>
      <c r="S380" s="23"/>
      <c r="T380" s="23"/>
      <c r="U380" s="23"/>
      <c r="V380" s="23"/>
      <c r="W380" s="23"/>
      <c r="X380" s="23"/>
    </row>
    <row r="381">
      <c r="A381" s="20"/>
      <c r="B381" s="20"/>
      <c r="C381" s="23"/>
      <c r="D381" s="23"/>
      <c r="E381" s="20"/>
      <c r="F381" s="23"/>
      <c r="G381" s="20"/>
      <c r="H381" s="20"/>
      <c r="I381" s="23"/>
      <c r="J381" s="23"/>
      <c r="K381" s="23"/>
      <c r="L381" s="23"/>
      <c r="M381" s="23"/>
      <c r="N381" s="23"/>
      <c r="O381" s="23"/>
      <c r="P381" s="23"/>
      <c r="Q381" s="23"/>
      <c r="R381" s="23"/>
      <c r="S381" s="23"/>
      <c r="T381" s="23"/>
      <c r="U381" s="23"/>
      <c r="V381" s="23"/>
      <c r="W381" s="23"/>
      <c r="X381" s="23"/>
    </row>
    <row r="382">
      <c r="A382" s="20"/>
      <c r="B382" s="20"/>
      <c r="C382" s="23"/>
      <c r="D382" s="23"/>
      <c r="E382" s="20"/>
      <c r="F382" s="23"/>
      <c r="G382" s="20"/>
      <c r="H382" s="20"/>
      <c r="I382" s="23"/>
      <c r="J382" s="23"/>
      <c r="K382" s="23"/>
      <c r="L382" s="23"/>
      <c r="M382" s="23"/>
      <c r="N382" s="23"/>
      <c r="O382" s="23"/>
      <c r="P382" s="23"/>
      <c r="Q382" s="23"/>
      <c r="R382" s="23"/>
      <c r="S382" s="23"/>
      <c r="T382" s="23"/>
      <c r="U382" s="23"/>
      <c r="V382" s="23"/>
      <c r="W382" s="23"/>
      <c r="X382" s="23"/>
    </row>
    <row r="383">
      <c r="A383" s="20"/>
      <c r="B383" s="20"/>
      <c r="C383" s="23"/>
      <c r="D383" s="23"/>
      <c r="E383" s="20"/>
      <c r="F383" s="23"/>
      <c r="G383" s="20"/>
      <c r="H383" s="20"/>
      <c r="I383" s="23"/>
      <c r="J383" s="23"/>
      <c r="K383" s="23"/>
      <c r="L383" s="23"/>
      <c r="M383" s="23"/>
      <c r="N383" s="23"/>
      <c r="O383" s="23"/>
      <c r="P383" s="23"/>
      <c r="Q383" s="23"/>
      <c r="R383" s="23"/>
      <c r="S383" s="23"/>
      <c r="T383" s="23"/>
      <c r="U383" s="23"/>
      <c r="V383" s="23"/>
      <c r="W383" s="23"/>
      <c r="X383" s="23"/>
    </row>
    <row r="384">
      <c r="A384" s="20"/>
      <c r="B384" s="20"/>
      <c r="C384" s="23"/>
      <c r="D384" s="23"/>
      <c r="E384" s="20"/>
      <c r="F384" s="23"/>
      <c r="G384" s="20"/>
      <c r="H384" s="20"/>
      <c r="I384" s="23"/>
      <c r="J384" s="23"/>
      <c r="K384" s="23"/>
      <c r="L384" s="23"/>
      <c r="M384" s="23"/>
      <c r="N384" s="23"/>
      <c r="O384" s="23"/>
      <c r="P384" s="23"/>
      <c r="Q384" s="23"/>
      <c r="R384" s="23"/>
      <c r="S384" s="23"/>
      <c r="T384" s="23"/>
      <c r="U384" s="23"/>
      <c r="V384" s="23"/>
      <c r="W384" s="23"/>
      <c r="X384" s="23"/>
    </row>
    <row r="385">
      <c r="A385" s="20"/>
      <c r="B385" s="20"/>
      <c r="C385" s="23"/>
      <c r="D385" s="23"/>
      <c r="E385" s="20"/>
      <c r="F385" s="23"/>
      <c r="G385" s="20"/>
      <c r="H385" s="20"/>
      <c r="I385" s="23"/>
      <c r="J385" s="23"/>
      <c r="K385" s="23"/>
      <c r="L385" s="23"/>
      <c r="M385" s="23"/>
      <c r="N385" s="23"/>
      <c r="O385" s="23"/>
      <c r="P385" s="23"/>
      <c r="Q385" s="23"/>
      <c r="R385" s="23"/>
      <c r="S385" s="23"/>
      <c r="T385" s="23"/>
      <c r="U385" s="23"/>
      <c r="V385" s="23"/>
      <c r="W385" s="23"/>
      <c r="X385" s="23"/>
    </row>
    <row r="386">
      <c r="A386" s="20"/>
      <c r="B386" s="20"/>
      <c r="C386" s="23"/>
      <c r="D386" s="23"/>
      <c r="E386" s="20"/>
      <c r="F386" s="23"/>
      <c r="G386" s="20"/>
      <c r="H386" s="20"/>
      <c r="I386" s="23"/>
      <c r="J386" s="23"/>
      <c r="K386" s="23"/>
      <c r="L386" s="23"/>
      <c r="M386" s="23"/>
      <c r="N386" s="23"/>
      <c r="O386" s="23"/>
      <c r="P386" s="23"/>
      <c r="Q386" s="23"/>
      <c r="R386" s="23"/>
      <c r="S386" s="23"/>
      <c r="T386" s="23"/>
      <c r="U386" s="23"/>
      <c r="V386" s="23"/>
      <c r="W386" s="23"/>
      <c r="X386" s="23"/>
    </row>
    <row r="387">
      <c r="A387" s="20"/>
      <c r="B387" s="20"/>
      <c r="C387" s="23"/>
      <c r="D387" s="23"/>
      <c r="E387" s="20"/>
      <c r="F387" s="23"/>
      <c r="G387" s="20"/>
      <c r="H387" s="20"/>
      <c r="I387" s="23"/>
      <c r="J387" s="23"/>
      <c r="K387" s="23"/>
      <c r="L387" s="23"/>
      <c r="M387" s="23"/>
      <c r="N387" s="23"/>
      <c r="O387" s="23"/>
      <c r="P387" s="23"/>
      <c r="Q387" s="23"/>
      <c r="R387" s="23"/>
      <c r="S387" s="23"/>
      <c r="T387" s="23"/>
      <c r="U387" s="23"/>
      <c r="V387" s="23"/>
      <c r="W387" s="23"/>
      <c r="X387" s="23"/>
    </row>
    <row r="388">
      <c r="A388" s="20"/>
      <c r="B388" s="20"/>
      <c r="C388" s="23"/>
      <c r="D388" s="23"/>
      <c r="E388" s="20"/>
      <c r="F388" s="23"/>
      <c r="G388" s="20"/>
      <c r="H388" s="20"/>
      <c r="I388" s="23"/>
      <c r="J388" s="23"/>
      <c r="K388" s="23"/>
      <c r="L388" s="23"/>
      <c r="M388" s="23"/>
      <c r="N388" s="23"/>
      <c r="O388" s="23"/>
      <c r="P388" s="23"/>
      <c r="Q388" s="23"/>
      <c r="R388" s="23"/>
      <c r="S388" s="23"/>
      <c r="T388" s="23"/>
      <c r="U388" s="23"/>
      <c r="V388" s="23"/>
      <c r="W388" s="23"/>
      <c r="X388" s="23"/>
    </row>
    <row r="389">
      <c r="A389" s="20"/>
      <c r="B389" s="20"/>
      <c r="C389" s="23"/>
      <c r="D389" s="23"/>
      <c r="E389" s="20"/>
      <c r="F389" s="23"/>
      <c r="G389" s="20"/>
      <c r="H389" s="20"/>
      <c r="I389" s="23"/>
      <c r="J389" s="23"/>
      <c r="K389" s="23"/>
      <c r="L389" s="23"/>
      <c r="M389" s="23"/>
      <c r="N389" s="23"/>
      <c r="O389" s="23"/>
      <c r="P389" s="23"/>
      <c r="Q389" s="23"/>
      <c r="R389" s="23"/>
      <c r="S389" s="23"/>
      <c r="T389" s="23"/>
      <c r="U389" s="23"/>
      <c r="V389" s="23"/>
      <c r="W389" s="23"/>
      <c r="X389" s="23"/>
    </row>
    <row r="390">
      <c r="A390" s="20"/>
      <c r="B390" s="20"/>
      <c r="C390" s="23"/>
      <c r="D390" s="23"/>
      <c r="E390" s="20"/>
      <c r="F390" s="23"/>
      <c r="G390" s="20"/>
      <c r="H390" s="20"/>
      <c r="I390" s="23"/>
      <c r="J390" s="23"/>
      <c r="K390" s="23"/>
      <c r="L390" s="23"/>
      <c r="M390" s="23"/>
      <c r="N390" s="23"/>
      <c r="O390" s="23"/>
      <c r="P390" s="23"/>
      <c r="Q390" s="23"/>
      <c r="R390" s="23"/>
      <c r="S390" s="23"/>
      <c r="T390" s="23"/>
      <c r="U390" s="23"/>
      <c r="V390" s="23"/>
      <c r="W390" s="23"/>
      <c r="X390" s="23"/>
    </row>
    <row r="391">
      <c r="A391" s="20"/>
      <c r="B391" s="20"/>
      <c r="C391" s="23"/>
      <c r="D391" s="23"/>
      <c r="E391" s="20"/>
      <c r="F391" s="23"/>
      <c r="G391" s="20"/>
      <c r="H391" s="20"/>
      <c r="I391" s="23"/>
      <c r="J391" s="23"/>
      <c r="K391" s="23"/>
      <c r="L391" s="23"/>
      <c r="M391" s="23"/>
      <c r="N391" s="23"/>
      <c r="O391" s="23"/>
      <c r="P391" s="23"/>
      <c r="Q391" s="23"/>
      <c r="R391" s="23"/>
      <c r="S391" s="23"/>
      <c r="T391" s="23"/>
      <c r="U391" s="23"/>
      <c r="V391" s="23"/>
      <c r="W391" s="23"/>
      <c r="X391" s="23"/>
    </row>
    <row r="392">
      <c r="A392" s="20"/>
      <c r="B392" s="20"/>
      <c r="C392" s="23"/>
      <c r="D392" s="23"/>
      <c r="E392" s="20"/>
      <c r="F392" s="23"/>
      <c r="G392" s="20"/>
      <c r="H392" s="20"/>
      <c r="I392" s="23"/>
      <c r="J392" s="23"/>
      <c r="K392" s="23"/>
      <c r="L392" s="23"/>
      <c r="M392" s="23"/>
      <c r="N392" s="23"/>
      <c r="O392" s="23"/>
      <c r="P392" s="23"/>
      <c r="Q392" s="23"/>
      <c r="R392" s="23"/>
      <c r="S392" s="23"/>
      <c r="T392" s="23"/>
      <c r="U392" s="23"/>
      <c r="V392" s="23"/>
      <c r="W392" s="23"/>
      <c r="X392" s="23"/>
    </row>
    <row r="393">
      <c r="A393" s="20"/>
      <c r="B393" s="20"/>
      <c r="C393" s="23"/>
      <c r="D393" s="23"/>
      <c r="E393" s="20"/>
      <c r="F393" s="23"/>
      <c r="G393" s="20"/>
      <c r="H393" s="20"/>
      <c r="I393" s="23"/>
      <c r="J393" s="23"/>
      <c r="K393" s="23"/>
      <c r="L393" s="23"/>
      <c r="M393" s="23"/>
      <c r="N393" s="23"/>
      <c r="O393" s="23"/>
      <c r="P393" s="23"/>
      <c r="Q393" s="23"/>
      <c r="R393" s="23"/>
      <c r="S393" s="23"/>
      <c r="T393" s="23"/>
      <c r="U393" s="23"/>
      <c r="V393" s="23"/>
      <c r="W393" s="23"/>
      <c r="X393" s="23"/>
    </row>
    <row r="394">
      <c r="A394" s="20"/>
      <c r="B394" s="20"/>
      <c r="C394" s="23"/>
      <c r="D394" s="23"/>
      <c r="E394" s="20"/>
      <c r="F394" s="23"/>
      <c r="G394" s="20"/>
      <c r="H394" s="20"/>
      <c r="I394" s="23"/>
      <c r="J394" s="23"/>
      <c r="K394" s="23"/>
      <c r="L394" s="23"/>
      <c r="M394" s="23"/>
      <c r="N394" s="23"/>
      <c r="O394" s="23"/>
      <c r="P394" s="23"/>
      <c r="Q394" s="23"/>
      <c r="R394" s="23"/>
      <c r="S394" s="23"/>
      <c r="T394" s="23"/>
      <c r="U394" s="23"/>
      <c r="V394" s="23"/>
      <c r="W394" s="23"/>
      <c r="X394" s="23"/>
    </row>
    <row r="395">
      <c r="A395" s="20"/>
      <c r="B395" s="20"/>
      <c r="C395" s="23"/>
      <c r="D395" s="23"/>
      <c r="E395" s="20"/>
      <c r="F395" s="23"/>
      <c r="G395" s="20"/>
      <c r="H395" s="20"/>
      <c r="I395" s="23"/>
      <c r="J395" s="23"/>
      <c r="K395" s="23"/>
      <c r="L395" s="23"/>
      <c r="M395" s="23"/>
      <c r="N395" s="23"/>
      <c r="O395" s="23"/>
      <c r="P395" s="23"/>
      <c r="Q395" s="23"/>
      <c r="R395" s="23"/>
      <c r="S395" s="23"/>
      <c r="T395" s="23"/>
      <c r="U395" s="23"/>
      <c r="V395" s="23"/>
      <c r="W395" s="23"/>
      <c r="X395" s="23"/>
    </row>
    <row r="396">
      <c r="A396" s="20"/>
      <c r="B396" s="20"/>
      <c r="C396" s="23"/>
      <c r="D396" s="23"/>
      <c r="E396" s="20"/>
      <c r="F396" s="23"/>
      <c r="G396" s="20"/>
      <c r="H396" s="20"/>
      <c r="I396" s="23"/>
      <c r="J396" s="23"/>
      <c r="K396" s="23"/>
      <c r="L396" s="23"/>
      <c r="M396" s="23"/>
      <c r="N396" s="23"/>
      <c r="O396" s="23"/>
      <c r="P396" s="23"/>
      <c r="Q396" s="23"/>
      <c r="R396" s="23"/>
      <c r="S396" s="23"/>
      <c r="T396" s="23"/>
      <c r="U396" s="23"/>
      <c r="V396" s="23"/>
      <c r="W396" s="23"/>
      <c r="X396" s="23"/>
    </row>
    <row r="397">
      <c r="A397" s="20"/>
      <c r="B397" s="20"/>
      <c r="C397" s="23"/>
      <c r="D397" s="23"/>
      <c r="E397" s="20"/>
      <c r="F397" s="23"/>
      <c r="G397" s="20"/>
      <c r="H397" s="20"/>
      <c r="I397" s="23"/>
      <c r="J397" s="23"/>
      <c r="K397" s="23"/>
      <c r="L397" s="23"/>
      <c r="M397" s="23"/>
      <c r="N397" s="23"/>
      <c r="O397" s="23"/>
      <c r="P397" s="23"/>
      <c r="Q397" s="23"/>
      <c r="R397" s="23"/>
      <c r="S397" s="23"/>
      <c r="T397" s="23"/>
      <c r="U397" s="23"/>
      <c r="V397" s="23"/>
      <c r="W397" s="23"/>
      <c r="X397" s="23"/>
    </row>
    <row r="398">
      <c r="A398" s="20"/>
      <c r="B398" s="20"/>
      <c r="C398" s="23"/>
      <c r="D398" s="23"/>
      <c r="E398" s="20"/>
      <c r="F398" s="23"/>
      <c r="G398" s="20"/>
      <c r="H398" s="20"/>
      <c r="I398" s="23"/>
      <c r="J398" s="23"/>
      <c r="K398" s="23"/>
      <c r="L398" s="23"/>
      <c r="M398" s="23"/>
      <c r="N398" s="23"/>
      <c r="O398" s="23"/>
      <c r="P398" s="23"/>
      <c r="Q398" s="23"/>
      <c r="R398" s="23"/>
      <c r="S398" s="23"/>
      <c r="T398" s="23"/>
      <c r="U398" s="23"/>
      <c r="V398" s="23"/>
      <c r="W398" s="23"/>
      <c r="X398" s="23"/>
    </row>
    <row r="399">
      <c r="A399" s="20"/>
      <c r="B399" s="20"/>
      <c r="C399" s="23"/>
      <c r="D399" s="23"/>
      <c r="E399" s="20"/>
      <c r="F399" s="23"/>
      <c r="G399" s="20"/>
      <c r="H399" s="20"/>
      <c r="I399" s="23"/>
      <c r="J399" s="23"/>
      <c r="K399" s="23"/>
      <c r="L399" s="23"/>
      <c r="M399" s="23"/>
      <c r="N399" s="23"/>
      <c r="O399" s="23"/>
      <c r="P399" s="23"/>
      <c r="Q399" s="23"/>
      <c r="R399" s="23"/>
      <c r="S399" s="23"/>
      <c r="T399" s="23"/>
      <c r="U399" s="23"/>
      <c r="V399" s="23"/>
      <c r="W399" s="23"/>
      <c r="X399" s="23"/>
    </row>
    <row r="400">
      <c r="A400" s="20"/>
      <c r="B400" s="20"/>
      <c r="C400" s="23"/>
      <c r="D400" s="23"/>
      <c r="E400" s="20"/>
      <c r="F400" s="23"/>
      <c r="G400" s="20"/>
      <c r="H400" s="20"/>
      <c r="I400" s="23"/>
      <c r="J400" s="23"/>
      <c r="K400" s="23"/>
      <c r="L400" s="23"/>
      <c r="M400" s="23"/>
      <c r="N400" s="23"/>
      <c r="O400" s="23"/>
      <c r="P400" s="23"/>
      <c r="Q400" s="23"/>
      <c r="R400" s="23"/>
      <c r="S400" s="23"/>
      <c r="T400" s="23"/>
      <c r="U400" s="23"/>
      <c r="V400" s="23"/>
      <c r="W400" s="23"/>
      <c r="X400" s="23"/>
    </row>
    <row r="401">
      <c r="A401" s="20"/>
      <c r="B401" s="20"/>
      <c r="C401" s="23"/>
      <c r="D401" s="23"/>
      <c r="E401" s="20"/>
      <c r="F401" s="23"/>
      <c r="G401" s="20"/>
      <c r="H401" s="20"/>
      <c r="I401" s="23"/>
      <c r="J401" s="23"/>
      <c r="K401" s="23"/>
      <c r="L401" s="23"/>
      <c r="M401" s="23"/>
      <c r="N401" s="23"/>
      <c r="O401" s="23"/>
      <c r="P401" s="23"/>
      <c r="Q401" s="23"/>
      <c r="R401" s="23"/>
      <c r="S401" s="23"/>
      <c r="T401" s="23"/>
      <c r="U401" s="23"/>
      <c r="V401" s="23"/>
      <c r="W401" s="23"/>
      <c r="X401" s="23"/>
    </row>
    <row r="402">
      <c r="A402" s="20"/>
      <c r="B402" s="20"/>
      <c r="C402" s="23"/>
      <c r="D402" s="23"/>
      <c r="E402" s="20"/>
      <c r="F402" s="23"/>
      <c r="G402" s="20"/>
      <c r="H402" s="20"/>
      <c r="I402" s="23"/>
      <c r="J402" s="23"/>
      <c r="K402" s="23"/>
      <c r="L402" s="23"/>
      <c r="M402" s="23"/>
      <c r="N402" s="23"/>
      <c r="O402" s="23"/>
      <c r="P402" s="23"/>
      <c r="Q402" s="23"/>
      <c r="R402" s="23"/>
      <c r="S402" s="23"/>
      <c r="T402" s="23"/>
      <c r="U402" s="23"/>
      <c r="V402" s="23"/>
      <c r="W402" s="23"/>
      <c r="X402" s="23"/>
    </row>
    <row r="403">
      <c r="A403" s="20"/>
      <c r="B403" s="20"/>
      <c r="C403" s="23"/>
      <c r="D403" s="23"/>
      <c r="E403" s="20"/>
      <c r="F403" s="23"/>
      <c r="G403" s="20"/>
      <c r="H403" s="20"/>
      <c r="I403" s="23"/>
      <c r="J403" s="23"/>
      <c r="K403" s="23"/>
      <c r="L403" s="23"/>
      <c r="M403" s="23"/>
      <c r="N403" s="23"/>
      <c r="O403" s="23"/>
      <c r="P403" s="23"/>
      <c r="Q403" s="23"/>
      <c r="R403" s="23"/>
      <c r="S403" s="23"/>
      <c r="T403" s="23"/>
      <c r="U403" s="23"/>
      <c r="V403" s="23"/>
      <c r="W403" s="23"/>
      <c r="X403" s="23"/>
    </row>
    <row r="404">
      <c r="A404" s="20"/>
      <c r="B404" s="20"/>
      <c r="C404" s="23"/>
      <c r="D404" s="23"/>
      <c r="E404" s="20"/>
      <c r="F404" s="23"/>
      <c r="G404" s="20"/>
      <c r="H404" s="20"/>
      <c r="I404" s="23"/>
      <c r="J404" s="23"/>
      <c r="K404" s="23"/>
      <c r="L404" s="23"/>
      <c r="M404" s="23"/>
      <c r="N404" s="23"/>
      <c r="O404" s="23"/>
      <c r="P404" s="23"/>
      <c r="Q404" s="23"/>
      <c r="R404" s="23"/>
      <c r="S404" s="23"/>
      <c r="T404" s="23"/>
      <c r="U404" s="23"/>
      <c r="V404" s="23"/>
      <c r="W404" s="23"/>
      <c r="X404" s="23"/>
    </row>
    <row r="405">
      <c r="A405" s="20"/>
      <c r="B405" s="20"/>
      <c r="C405" s="23"/>
      <c r="D405" s="23"/>
      <c r="E405" s="20"/>
      <c r="F405" s="23"/>
      <c r="G405" s="20"/>
      <c r="H405" s="20"/>
      <c r="I405" s="23"/>
      <c r="J405" s="23"/>
      <c r="K405" s="23"/>
      <c r="L405" s="23"/>
      <c r="M405" s="23"/>
      <c r="N405" s="23"/>
      <c r="O405" s="23"/>
      <c r="P405" s="23"/>
      <c r="Q405" s="23"/>
      <c r="R405" s="23"/>
      <c r="S405" s="23"/>
      <c r="T405" s="23"/>
      <c r="U405" s="23"/>
      <c r="V405" s="23"/>
      <c r="W405" s="23"/>
      <c r="X405" s="23"/>
    </row>
    <row r="406">
      <c r="A406" s="20"/>
      <c r="B406" s="20"/>
      <c r="C406" s="23"/>
      <c r="D406" s="23"/>
      <c r="E406" s="20"/>
      <c r="F406" s="23"/>
      <c r="G406" s="20"/>
      <c r="H406" s="20"/>
      <c r="I406" s="23"/>
      <c r="J406" s="23"/>
      <c r="K406" s="23"/>
      <c r="L406" s="23"/>
      <c r="M406" s="23"/>
      <c r="N406" s="23"/>
      <c r="O406" s="23"/>
      <c r="P406" s="23"/>
      <c r="Q406" s="23"/>
      <c r="R406" s="23"/>
      <c r="S406" s="23"/>
      <c r="T406" s="23"/>
      <c r="U406" s="23"/>
      <c r="V406" s="23"/>
      <c r="W406" s="23"/>
      <c r="X406" s="23"/>
    </row>
    <row r="407">
      <c r="A407" s="20"/>
      <c r="B407" s="20"/>
      <c r="C407" s="23"/>
      <c r="D407" s="23"/>
      <c r="E407" s="20"/>
      <c r="F407" s="23"/>
      <c r="G407" s="20"/>
      <c r="H407" s="20"/>
      <c r="I407" s="23"/>
      <c r="J407" s="23"/>
      <c r="K407" s="23"/>
      <c r="L407" s="23"/>
      <c r="M407" s="23"/>
      <c r="N407" s="23"/>
      <c r="O407" s="23"/>
      <c r="P407" s="23"/>
      <c r="Q407" s="23"/>
      <c r="R407" s="23"/>
      <c r="S407" s="23"/>
      <c r="T407" s="23"/>
      <c r="U407" s="23"/>
      <c r="V407" s="23"/>
      <c r="W407" s="23"/>
      <c r="X407" s="23"/>
    </row>
    <row r="408">
      <c r="A408" s="20"/>
      <c r="B408" s="20"/>
      <c r="C408" s="23"/>
      <c r="D408" s="23"/>
      <c r="E408" s="20"/>
      <c r="F408" s="23"/>
      <c r="G408" s="20"/>
      <c r="H408" s="20"/>
      <c r="I408" s="23"/>
      <c r="J408" s="23"/>
      <c r="K408" s="23"/>
      <c r="L408" s="23"/>
      <c r="M408" s="23"/>
      <c r="N408" s="23"/>
      <c r="O408" s="23"/>
      <c r="P408" s="23"/>
      <c r="Q408" s="23"/>
      <c r="R408" s="23"/>
      <c r="S408" s="23"/>
      <c r="T408" s="23"/>
      <c r="U408" s="23"/>
      <c r="V408" s="23"/>
      <c r="W408" s="23"/>
      <c r="X408" s="23"/>
    </row>
    <row r="409">
      <c r="A409" s="20"/>
      <c r="B409" s="20"/>
      <c r="C409" s="23"/>
      <c r="D409" s="23"/>
      <c r="E409" s="20"/>
      <c r="F409" s="23"/>
      <c r="G409" s="20"/>
      <c r="H409" s="20"/>
      <c r="I409" s="23"/>
      <c r="J409" s="23"/>
      <c r="K409" s="23"/>
      <c r="L409" s="23"/>
      <c r="M409" s="23"/>
      <c r="N409" s="23"/>
      <c r="O409" s="23"/>
      <c r="P409" s="23"/>
      <c r="Q409" s="23"/>
      <c r="R409" s="23"/>
      <c r="S409" s="23"/>
      <c r="T409" s="23"/>
      <c r="U409" s="23"/>
      <c r="V409" s="23"/>
      <c r="W409" s="23"/>
      <c r="X409" s="23"/>
    </row>
    <row r="410">
      <c r="A410" s="20"/>
      <c r="B410" s="20"/>
      <c r="C410" s="23"/>
      <c r="D410" s="23"/>
      <c r="E410" s="20"/>
      <c r="F410" s="23"/>
      <c r="G410" s="20"/>
      <c r="H410" s="20"/>
      <c r="I410" s="23"/>
      <c r="J410" s="23"/>
      <c r="K410" s="23"/>
      <c r="L410" s="23"/>
      <c r="M410" s="23"/>
      <c r="N410" s="23"/>
      <c r="O410" s="23"/>
      <c r="P410" s="23"/>
      <c r="Q410" s="23"/>
      <c r="R410" s="23"/>
      <c r="S410" s="23"/>
      <c r="T410" s="23"/>
      <c r="U410" s="23"/>
      <c r="V410" s="23"/>
      <c r="W410" s="23"/>
      <c r="X410" s="23"/>
    </row>
    <row r="411">
      <c r="A411" s="20"/>
      <c r="B411" s="20"/>
      <c r="C411" s="23"/>
      <c r="D411" s="23"/>
      <c r="E411" s="20"/>
      <c r="F411" s="23"/>
      <c r="G411" s="20"/>
      <c r="H411" s="20"/>
      <c r="I411" s="23"/>
      <c r="J411" s="23"/>
      <c r="K411" s="23"/>
      <c r="L411" s="23"/>
      <c r="M411" s="23"/>
      <c r="N411" s="23"/>
      <c r="O411" s="23"/>
      <c r="P411" s="23"/>
      <c r="Q411" s="23"/>
      <c r="R411" s="23"/>
      <c r="S411" s="23"/>
      <c r="T411" s="23"/>
      <c r="U411" s="23"/>
      <c r="V411" s="23"/>
      <c r="W411" s="23"/>
      <c r="X411" s="23"/>
    </row>
    <row r="412">
      <c r="A412" s="20"/>
      <c r="B412" s="20"/>
      <c r="C412" s="23"/>
      <c r="D412" s="23"/>
      <c r="E412" s="20"/>
      <c r="F412" s="23"/>
      <c r="G412" s="20"/>
      <c r="H412" s="20"/>
      <c r="I412" s="23"/>
      <c r="J412" s="23"/>
      <c r="K412" s="23"/>
      <c r="L412" s="23"/>
      <c r="M412" s="23"/>
      <c r="N412" s="23"/>
      <c r="O412" s="23"/>
      <c r="P412" s="23"/>
      <c r="Q412" s="23"/>
      <c r="R412" s="23"/>
      <c r="S412" s="23"/>
      <c r="T412" s="23"/>
      <c r="U412" s="23"/>
      <c r="V412" s="23"/>
      <c r="W412" s="23"/>
      <c r="X412" s="23"/>
    </row>
    <row r="413">
      <c r="A413" s="20"/>
      <c r="B413" s="20"/>
      <c r="C413" s="23"/>
      <c r="D413" s="23"/>
      <c r="E413" s="20"/>
      <c r="F413" s="23"/>
      <c r="G413" s="20"/>
      <c r="H413" s="20"/>
      <c r="I413" s="23"/>
      <c r="J413" s="23"/>
      <c r="K413" s="23"/>
      <c r="L413" s="23"/>
      <c r="M413" s="23"/>
      <c r="N413" s="23"/>
      <c r="O413" s="23"/>
      <c r="P413" s="23"/>
      <c r="Q413" s="23"/>
      <c r="R413" s="23"/>
      <c r="S413" s="23"/>
      <c r="T413" s="23"/>
      <c r="U413" s="23"/>
      <c r="V413" s="23"/>
      <c r="W413" s="23"/>
      <c r="X413" s="23"/>
    </row>
    <row r="414">
      <c r="A414" s="20"/>
      <c r="B414" s="20"/>
      <c r="C414" s="23"/>
      <c r="D414" s="23"/>
      <c r="E414" s="20"/>
      <c r="F414" s="23"/>
      <c r="G414" s="20"/>
      <c r="H414" s="20"/>
      <c r="I414" s="23"/>
      <c r="J414" s="23"/>
      <c r="K414" s="23"/>
      <c r="L414" s="23"/>
      <c r="M414" s="23"/>
      <c r="N414" s="23"/>
      <c r="O414" s="23"/>
      <c r="P414" s="23"/>
      <c r="Q414" s="23"/>
      <c r="R414" s="23"/>
      <c r="S414" s="23"/>
      <c r="T414" s="23"/>
      <c r="U414" s="23"/>
      <c r="V414" s="23"/>
      <c r="W414" s="23"/>
      <c r="X414" s="23"/>
    </row>
    <row r="415">
      <c r="A415" s="20"/>
      <c r="B415" s="20"/>
      <c r="C415" s="23"/>
      <c r="D415" s="23"/>
      <c r="E415" s="20"/>
      <c r="F415" s="23"/>
      <c r="G415" s="20"/>
      <c r="H415" s="20"/>
      <c r="I415" s="23"/>
      <c r="J415" s="23"/>
      <c r="K415" s="23"/>
      <c r="L415" s="23"/>
      <c r="M415" s="23"/>
      <c r="N415" s="23"/>
      <c r="O415" s="23"/>
      <c r="P415" s="23"/>
      <c r="Q415" s="23"/>
      <c r="R415" s="23"/>
      <c r="S415" s="23"/>
      <c r="T415" s="23"/>
      <c r="U415" s="23"/>
      <c r="V415" s="23"/>
      <c r="W415" s="23"/>
      <c r="X415" s="23"/>
    </row>
    <row r="416">
      <c r="A416" s="20"/>
      <c r="B416" s="20"/>
      <c r="C416" s="23"/>
      <c r="D416" s="23"/>
      <c r="E416" s="20"/>
      <c r="F416" s="23"/>
      <c r="G416" s="20"/>
      <c r="H416" s="20"/>
      <c r="I416" s="23"/>
      <c r="J416" s="23"/>
      <c r="K416" s="23"/>
      <c r="L416" s="23"/>
      <c r="M416" s="23"/>
      <c r="N416" s="23"/>
      <c r="O416" s="23"/>
      <c r="P416" s="23"/>
      <c r="Q416" s="23"/>
      <c r="R416" s="23"/>
      <c r="S416" s="23"/>
      <c r="T416" s="23"/>
      <c r="U416" s="23"/>
      <c r="V416" s="23"/>
      <c r="W416" s="23"/>
      <c r="X416" s="23"/>
    </row>
    <row r="417">
      <c r="A417" s="20"/>
      <c r="B417" s="20"/>
      <c r="C417" s="23"/>
      <c r="D417" s="23"/>
      <c r="E417" s="20"/>
      <c r="F417" s="23"/>
      <c r="G417" s="20"/>
      <c r="H417" s="20"/>
      <c r="I417" s="23"/>
      <c r="J417" s="23"/>
      <c r="K417" s="23"/>
      <c r="L417" s="23"/>
      <c r="M417" s="23"/>
      <c r="N417" s="23"/>
      <c r="O417" s="23"/>
      <c r="P417" s="23"/>
      <c r="Q417" s="23"/>
      <c r="R417" s="23"/>
      <c r="S417" s="23"/>
      <c r="T417" s="23"/>
      <c r="U417" s="23"/>
      <c r="V417" s="23"/>
      <c r="W417" s="23"/>
      <c r="X417" s="23"/>
    </row>
    <row r="418">
      <c r="A418" s="20"/>
      <c r="B418" s="20"/>
      <c r="C418" s="23"/>
      <c r="D418" s="23"/>
      <c r="E418" s="20"/>
      <c r="F418" s="23"/>
      <c r="G418" s="20"/>
      <c r="H418" s="20"/>
      <c r="I418" s="23"/>
      <c r="J418" s="23"/>
      <c r="K418" s="23"/>
      <c r="L418" s="23"/>
      <c r="M418" s="23"/>
      <c r="N418" s="23"/>
      <c r="O418" s="23"/>
      <c r="P418" s="23"/>
      <c r="Q418" s="23"/>
      <c r="R418" s="23"/>
      <c r="S418" s="23"/>
      <c r="T418" s="23"/>
      <c r="U418" s="23"/>
      <c r="V418" s="23"/>
      <c r="W418" s="23"/>
      <c r="X418" s="23"/>
    </row>
    <row r="419">
      <c r="A419" s="20"/>
      <c r="B419" s="20"/>
      <c r="C419" s="23"/>
      <c r="D419" s="23"/>
      <c r="E419" s="20"/>
      <c r="F419" s="23"/>
      <c r="G419" s="20"/>
      <c r="H419" s="20"/>
      <c r="I419" s="23"/>
      <c r="J419" s="23"/>
      <c r="K419" s="23"/>
      <c r="L419" s="23"/>
      <c r="M419" s="23"/>
      <c r="N419" s="23"/>
      <c r="O419" s="23"/>
      <c r="P419" s="23"/>
      <c r="Q419" s="23"/>
      <c r="R419" s="23"/>
      <c r="S419" s="23"/>
      <c r="T419" s="23"/>
      <c r="U419" s="23"/>
      <c r="V419" s="23"/>
      <c r="W419" s="23"/>
      <c r="X419" s="23"/>
    </row>
    <row r="420">
      <c r="A420" s="20"/>
      <c r="B420" s="20"/>
      <c r="C420" s="23"/>
      <c r="D420" s="23"/>
      <c r="E420" s="20"/>
      <c r="F420" s="23"/>
      <c r="G420" s="20"/>
      <c r="H420" s="20"/>
      <c r="I420" s="23"/>
      <c r="J420" s="23"/>
      <c r="K420" s="23"/>
      <c r="L420" s="23"/>
      <c r="M420" s="23"/>
      <c r="N420" s="23"/>
      <c r="O420" s="23"/>
      <c r="P420" s="23"/>
      <c r="Q420" s="23"/>
      <c r="R420" s="23"/>
      <c r="S420" s="23"/>
      <c r="T420" s="23"/>
      <c r="U420" s="23"/>
      <c r="V420" s="23"/>
      <c r="W420" s="23"/>
      <c r="X420" s="23"/>
    </row>
    <row r="421">
      <c r="A421" s="20"/>
      <c r="B421" s="20"/>
      <c r="C421" s="23"/>
      <c r="D421" s="23"/>
      <c r="E421" s="20"/>
      <c r="F421" s="23"/>
      <c r="G421" s="20"/>
      <c r="H421" s="20"/>
      <c r="I421" s="23"/>
      <c r="J421" s="23"/>
      <c r="K421" s="23"/>
      <c r="L421" s="23"/>
      <c r="M421" s="23"/>
      <c r="N421" s="23"/>
      <c r="O421" s="23"/>
      <c r="P421" s="23"/>
      <c r="Q421" s="23"/>
      <c r="R421" s="23"/>
      <c r="S421" s="23"/>
      <c r="T421" s="23"/>
      <c r="U421" s="23"/>
      <c r="V421" s="23"/>
      <c r="W421" s="23"/>
      <c r="X421" s="23"/>
    </row>
    <row r="422">
      <c r="A422" s="20"/>
      <c r="B422" s="20"/>
      <c r="C422" s="23"/>
      <c r="D422" s="23"/>
      <c r="E422" s="20"/>
      <c r="F422" s="23"/>
      <c r="G422" s="20"/>
      <c r="H422" s="20"/>
      <c r="I422" s="23"/>
      <c r="J422" s="23"/>
      <c r="K422" s="23"/>
      <c r="L422" s="23"/>
      <c r="M422" s="23"/>
      <c r="N422" s="23"/>
      <c r="O422" s="23"/>
      <c r="P422" s="23"/>
      <c r="Q422" s="23"/>
      <c r="R422" s="23"/>
      <c r="S422" s="23"/>
      <c r="T422" s="23"/>
      <c r="U422" s="23"/>
      <c r="V422" s="23"/>
      <c r="W422" s="23"/>
      <c r="X422" s="23"/>
    </row>
    <row r="423">
      <c r="A423" s="20"/>
      <c r="B423" s="20"/>
      <c r="C423" s="23"/>
      <c r="D423" s="23"/>
      <c r="E423" s="20"/>
      <c r="F423" s="23"/>
      <c r="G423" s="20"/>
      <c r="H423" s="20"/>
      <c r="I423" s="23"/>
      <c r="J423" s="23"/>
      <c r="K423" s="23"/>
      <c r="L423" s="23"/>
      <c r="M423" s="23"/>
      <c r="N423" s="23"/>
      <c r="O423" s="23"/>
      <c r="P423" s="23"/>
      <c r="Q423" s="23"/>
      <c r="R423" s="23"/>
      <c r="S423" s="23"/>
      <c r="T423" s="23"/>
      <c r="U423" s="23"/>
      <c r="V423" s="23"/>
      <c r="W423" s="23"/>
      <c r="X423" s="23"/>
    </row>
    <row r="424">
      <c r="A424" s="20"/>
      <c r="B424" s="20"/>
      <c r="C424" s="23"/>
      <c r="D424" s="23"/>
      <c r="E424" s="20"/>
      <c r="F424" s="23"/>
      <c r="G424" s="20"/>
      <c r="H424" s="20"/>
      <c r="I424" s="23"/>
      <c r="J424" s="23"/>
      <c r="K424" s="23"/>
      <c r="L424" s="23"/>
      <c r="M424" s="23"/>
      <c r="N424" s="23"/>
      <c r="O424" s="23"/>
      <c r="P424" s="23"/>
      <c r="Q424" s="23"/>
      <c r="R424" s="23"/>
      <c r="S424" s="23"/>
      <c r="T424" s="23"/>
      <c r="U424" s="23"/>
      <c r="V424" s="23"/>
      <c r="W424" s="23"/>
      <c r="X424" s="23"/>
    </row>
    <row r="425">
      <c r="A425" s="20"/>
      <c r="B425" s="20"/>
      <c r="C425" s="23"/>
      <c r="D425" s="23"/>
      <c r="E425" s="20"/>
      <c r="F425" s="23"/>
      <c r="G425" s="20"/>
      <c r="H425" s="20"/>
      <c r="I425" s="23"/>
      <c r="J425" s="23"/>
      <c r="K425" s="23"/>
      <c r="L425" s="23"/>
      <c r="M425" s="23"/>
      <c r="N425" s="23"/>
      <c r="O425" s="23"/>
      <c r="P425" s="23"/>
      <c r="Q425" s="23"/>
      <c r="R425" s="23"/>
      <c r="S425" s="23"/>
      <c r="T425" s="23"/>
      <c r="U425" s="23"/>
      <c r="V425" s="23"/>
      <c r="W425" s="23"/>
      <c r="X425" s="23"/>
    </row>
    <row r="426">
      <c r="A426" s="20"/>
      <c r="B426" s="20"/>
      <c r="C426" s="23"/>
      <c r="D426" s="23"/>
      <c r="E426" s="20"/>
      <c r="F426" s="23"/>
      <c r="G426" s="20"/>
      <c r="H426" s="20"/>
      <c r="I426" s="23"/>
      <c r="J426" s="23"/>
      <c r="K426" s="23"/>
      <c r="L426" s="23"/>
      <c r="M426" s="23"/>
      <c r="N426" s="23"/>
      <c r="O426" s="23"/>
      <c r="P426" s="23"/>
      <c r="Q426" s="23"/>
      <c r="R426" s="23"/>
      <c r="S426" s="23"/>
      <c r="T426" s="23"/>
      <c r="U426" s="23"/>
      <c r="V426" s="23"/>
      <c r="W426" s="23"/>
      <c r="X426" s="23"/>
    </row>
    <row r="427">
      <c r="A427" s="20"/>
      <c r="B427" s="20"/>
      <c r="C427" s="23"/>
      <c r="D427" s="23"/>
      <c r="E427" s="20"/>
      <c r="F427" s="23"/>
      <c r="G427" s="20"/>
      <c r="H427" s="20"/>
      <c r="I427" s="23"/>
      <c r="J427" s="23"/>
      <c r="K427" s="23"/>
      <c r="L427" s="23"/>
      <c r="M427" s="23"/>
      <c r="N427" s="23"/>
      <c r="O427" s="23"/>
      <c r="P427" s="23"/>
      <c r="Q427" s="23"/>
      <c r="R427" s="23"/>
      <c r="S427" s="23"/>
      <c r="T427" s="23"/>
      <c r="U427" s="23"/>
      <c r="V427" s="23"/>
      <c r="W427" s="23"/>
      <c r="X427" s="23"/>
    </row>
    <row r="428">
      <c r="A428" s="20"/>
      <c r="B428" s="20"/>
      <c r="C428" s="23"/>
      <c r="D428" s="23"/>
      <c r="E428" s="20"/>
      <c r="F428" s="23"/>
      <c r="G428" s="20"/>
      <c r="H428" s="20"/>
      <c r="I428" s="23"/>
      <c r="J428" s="23"/>
      <c r="K428" s="23"/>
      <c r="L428" s="23"/>
      <c r="M428" s="23"/>
      <c r="N428" s="23"/>
      <c r="O428" s="23"/>
      <c r="P428" s="23"/>
      <c r="Q428" s="23"/>
      <c r="R428" s="23"/>
      <c r="S428" s="23"/>
      <c r="T428" s="23"/>
      <c r="U428" s="23"/>
      <c r="V428" s="23"/>
      <c r="W428" s="23"/>
      <c r="X428" s="23"/>
    </row>
    <row r="429">
      <c r="A429" s="20"/>
      <c r="B429" s="20"/>
      <c r="C429" s="23"/>
      <c r="D429" s="23"/>
      <c r="E429" s="20"/>
      <c r="F429" s="23"/>
      <c r="G429" s="20"/>
      <c r="H429" s="20"/>
      <c r="I429" s="23"/>
      <c r="J429" s="23"/>
      <c r="K429" s="23"/>
      <c r="L429" s="23"/>
      <c r="M429" s="23"/>
      <c r="N429" s="23"/>
      <c r="O429" s="23"/>
      <c r="P429" s="23"/>
      <c r="Q429" s="23"/>
      <c r="R429" s="23"/>
      <c r="S429" s="23"/>
      <c r="T429" s="23"/>
      <c r="U429" s="23"/>
      <c r="V429" s="23"/>
      <c r="W429" s="23"/>
      <c r="X429" s="23"/>
    </row>
    <row r="430">
      <c r="A430" s="20"/>
      <c r="B430" s="20"/>
      <c r="C430" s="23"/>
      <c r="D430" s="23"/>
      <c r="E430" s="20"/>
      <c r="F430" s="23"/>
      <c r="G430" s="20"/>
      <c r="H430" s="20"/>
      <c r="I430" s="23"/>
      <c r="J430" s="23"/>
      <c r="K430" s="23"/>
      <c r="L430" s="23"/>
      <c r="M430" s="23"/>
      <c r="N430" s="23"/>
      <c r="O430" s="23"/>
      <c r="P430" s="23"/>
      <c r="Q430" s="23"/>
      <c r="R430" s="23"/>
      <c r="S430" s="23"/>
      <c r="T430" s="23"/>
      <c r="U430" s="23"/>
      <c r="V430" s="23"/>
      <c r="W430" s="23"/>
      <c r="X430" s="23"/>
    </row>
  </sheetData>
  <customSheetViews>
    <customSheetView guid="{AD566412-6F92-44BF-AEE8-FFEED6E6B7F4}" filter="1" showAutoFilter="1">
      <autoFilter ref="$A$1:$O$247">
        <filterColumn colId="6">
          <filters>
            <filter val="Pendiente de dibujar"/>
          </filters>
        </filterColumn>
      </autoFilter>
    </customSheetView>
  </customSheetViews>
  <mergeCells count="22">
    <mergeCell ref="A273:A275"/>
    <mergeCell ref="A276:A278"/>
    <mergeCell ref="A280:A282"/>
    <mergeCell ref="A283:A285"/>
    <mergeCell ref="A286:A288"/>
    <mergeCell ref="A289:A291"/>
    <mergeCell ref="A292:A294"/>
    <mergeCell ref="A295:A297"/>
    <mergeCell ref="B276:B278"/>
    <mergeCell ref="B280:B282"/>
    <mergeCell ref="B283:B285"/>
    <mergeCell ref="B286:B288"/>
    <mergeCell ref="B289:B291"/>
    <mergeCell ref="B292:B294"/>
    <mergeCell ref="B295:B297"/>
    <mergeCell ref="A262:A265"/>
    <mergeCell ref="B262:B265"/>
    <mergeCell ref="A266:A269"/>
    <mergeCell ref="B266:B269"/>
    <mergeCell ref="A270:A272"/>
    <mergeCell ref="B270:B272"/>
    <mergeCell ref="B273:B275"/>
  </mergeCells>
  <conditionalFormatting sqref="G1:G430">
    <cfRule type="cellIs" dxfId="18" priority="1" operator="equal">
      <formula>"Pendiente de dibujar"</formula>
    </cfRule>
  </conditionalFormatting>
  <conditionalFormatting sqref="G1:G430">
    <cfRule type="cellIs" dxfId="19" priority="2" operator="equal">
      <formula>"Pendiente de revisar"</formula>
    </cfRule>
  </conditionalFormatting>
  <conditionalFormatting sqref="G1:G430">
    <cfRule type="cellIs" dxfId="12" priority="3" operator="equal">
      <formula>"Pendiente de corrección"</formula>
    </cfRule>
  </conditionalFormatting>
  <conditionalFormatting sqref="G1:G430">
    <cfRule type="cellIs" dxfId="20" priority="4" operator="equal">
      <formula>"OK"</formula>
    </cfRule>
  </conditionalFormatting>
  <dataValidations>
    <dataValidation type="list" allowBlank="1" sqref="G2:G430">
      <formula1>"Pendiente de dibujar,Pendiente de revisar,Pendiente de corrección,OK"</formula1>
    </dataValidation>
  </dataValidations>
  <hyperlinks>
    <hyperlink r:id="rId2" ref="J2"/>
    <hyperlink r:id="rId3" ref="J3"/>
    <hyperlink r:id="rId4" ref="J4"/>
    <hyperlink r:id="rId5" ref="J5"/>
    <hyperlink r:id="rId6" ref="J6"/>
    <hyperlink r:id="rId7" ref="J7"/>
    <hyperlink r:id="rId8" ref="J8"/>
    <hyperlink r:id="rId9" ref="J9"/>
    <hyperlink r:id="rId10" ref="J10"/>
    <hyperlink r:id="rId11" ref="J11"/>
    <hyperlink r:id="rId12" ref="J12"/>
    <hyperlink r:id="rId13" ref="J13"/>
    <hyperlink r:id="rId14" ref="J14"/>
    <hyperlink r:id="rId15" ref="J15"/>
    <hyperlink r:id="rId16" ref="J16"/>
    <hyperlink r:id="rId17" ref="J17"/>
    <hyperlink r:id="rId18" ref="J18"/>
    <hyperlink r:id="rId19" ref="J19"/>
    <hyperlink r:id="rId20" ref="J20"/>
    <hyperlink r:id="rId21" ref="J21"/>
    <hyperlink r:id="rId22" ref="J22"/>
    <hyperlink r:id="rId23" ref="J23"/>
    <hyperlink r:id="rId24" ref="J24"/>
    <hyperlink r:id="rId25" ref="J25"/>
    <hyperlink r:id="rId26" ref="J26"/>
    <hyperlink r:id="rId27" ref="J27"/>
    <hyperlink r:id="rId28" ref="J28"/>
    <hyperlink r:id="rId29" ref="J29"/>
    <hyperlink r:id="rId30" ref="J30"/>
    <hyperlink r:id="rId31" ref="J31"/>
    <hyperlink r:id="rId32" ref="J32"/>
    <hyperlink r:id="rId33" ref="J33"/>
    <hyperlink r:id="rId34" ref="J34"/>
    <hyperlink r:id="rId35" ref="J35"/>
    <hyperlink r:id="rId36" ref="J36"/>
    <hyperlink r:id="rId37" ref="J37"/>
    <hyperlink r:id="rId38" ref="J38"/>
    <hyperlink r:id="rId39" ref="J39"/>
    <hyperlink r:id="rId40" ref="J40"/>
    <hyperlink r:id="rId41" ref="J41"/>
    <hyperlink r:id="rId42" ref="J42"/>
    <hyperlink r:id="rId43" ref="J43"/>
    <hyperlink r:id="rId44" ref="J44"/>
    <hyperlink r:id="rId45" ref="J45"/>
    <hyperlink r:id="rId46" ref="J46"/>
    <hyperlink r:id="rId47" ref="J47"/>
    <hyperlink r:id="rId48" ref="J48"/>
    <hyperlink r:id="rId49" ref="J49"/>
    <hyperlink r:id="rId50" ref="J50"/>
    <hyperlink r:id="rId51" ref="J51"/>
    <hyperlink r:id="rId52" ref="J52"/>
    <hyperlink r:id="rId53" ref="J53"/>
    <hyperlink r:id="rId54" ref="J54"/>
    <hyperlink r:id="rId55" ref="J55"/>
    <hyperlink r:id="rId56" ref="J56"/>
    <hyperlink r:id="rId57" ref="J57"/>
    <hyperlink r:id="rId58" ref="J58"/>
    <hyperlink r:id="rId59" ref="J59"/>
    <hyperlink r:id="rId60" ref="J60"/>
    <hyperlink r:id="rId61" ref="J61"/>
    <hyperlink r:id="rId62" ref="J62"/>
    <hyperlink r:id="rId63" ref="J63"/>
    <hyperlink r:id="rId64" ref="J64"/>
    <hyperlink r:id="rId65" ref="J65"/>
    <hyperlink r:id="rId66" ref="J66"/>
    <hyperlink r:id="rId67" ref="J67"/>
    <hyperlink r:id="rId68" ref="J68"/>
    <hyperlink r:id="rId69" ref="F69"/>
    <hyperlink r:id="rId70" ref="J69"/>
    <hyperlink r:id="rId71" ref="J70"/>
    <hyperlink r:id="rId72" ref="J71"/>
    <hyperlink r:id="rId73" ref="J72"/>
    <hyperlink r:id="rId74" ref="F73"/>
    <hyperlink r:id="rId75" ref="J73"/>
    <hyperlink r:id="rId76" ref="F74"/>
    <hyperlink r:id="rId77" ref="J74"/>
    <hyperlink r:id="rId78" ref="J75"/>
    <hyperlink r:id="rId79" ref="J76"/>
    <hyperlink r:id="rId80" ref="F77"/>
    <hyperlink r:id="rId81" ref="I77"/>
    <hyperlink r:id="rId82" ref="J77"/>
    <hyperlink r:id="rId83" ref="J78"/>
    <hyperlink r:id="rId84" ref="J79"/>
    <hyperlink r:id="rId85" ref="J80"/>
    <hyperlink r:id="rId86" ref="I81"/>
    <hyperlink r:id="rId87" ref="J81"/>
    <hyperlink r:id="rId88" ref="J82"/>
    <hyperlink r:id="rId89" ref="J83"/>
    <hyperlink r:id="rId90" ref="J84"/>
    <hyperlink r:id="rId91" ref="J85"/>
    <hyperlink r:id="rId92" ref="J86"/>
    <hyperlink r:id="rId93" ref="J87"/>
    <hyperlink r:id="rId94" ref="J88"/>
    <hyperlink r:id="rId95" ref="J89"/>
    <hyperlink r:id="rId96" ref="J90"/>
    <hyperlink r:id="rId97" ref="F91"/>
    <hyperlink r:id="rId98" ref="J91"/>
    <hyperlink r:id="rId99" ref="J92"/>
    <hyperlink r:id="rId100" ref="J93"/>
    <hyperlink r:id="rId101" ref="J94"/>
    <hyperlink r:id="rId102" ref="J95"/>
    <hyperlink r:id="rId103" ref="J96"/>
    <hyperlink r:id="rId104" ref="J97"/>
    <hyperlink r:id="rId105" ref="J98"/>
    <hyperlink r:id="rId106" ref="J99"/>
    <hyperlink r:id="rId107" ref="J100"/>
    <hyperlink r:id="rId108" ref="J101"/>
    <hyperlink r:id="rId109" ref="J102"/>
    <hyperlink r:id="rId110" ref="J103"/>
    <hyperlink r:id="rId111" ref="J104"/>
    <hyperlink r:id="rId112" ref="J105"/>
    <hyperlink r:id="rId113" ref="J106"/>
    <hyperlink r:id="rId114" ref="J107"/>
    <hyperlink r:id="rId115" ref="J108"/>
    <hyperlink r:id="rId116" ref="J109"/>
    <hyperlink r:id="rId117" ref="J110"/>
    <hyperlink r:id="rId118" ref="J111"/>
    <hyperlink r:id="rId119" ref="J112"/>
    <hyperlink r:id="rId120" ref="J113"/>
    <hyperlink r:id="rId121" ref="J114"/>
    <hyperlink r:id="rId122" ref="I115"/>
    <hyperlink r:id="rId123" ref="J115"/>
    <hyperlink r:id="rId124" ref="J116"/>
    <hyperlink r:id="rId125" ref="J117"/>
    <hyperlink r:id="rId126" ref="J118"/>
    <hyperlink r:id="rId127" ref="J119"/>
    <hyperlink r:id="rId128" ref="J120"/>
    <hyperlink r:id="rId129" ref="J121"/>
    <hyperlink r:id="rId130" ref="J122"/>
    <hyperlink r:id="rId131" ref="I123"/>
    <hyperlink r:id="rId132" ref="J123"/>
    <hyperlink r:id="rId133" ref="J124"/>
    <hyperlink r:id="rId134" ref="J125"/>
    <hyperlink r:id="rId135" ref="J126"/>
    <hyperlink r:id="rId136" ref="J127"/>
    <hyperlink r:id="rId137" ref="J128"/>
    <hyperlink r:id="rId138" ref="J129"/>
    <hyperlink r:id="rId139" ref="J130"/>
    <hyperlink r:id="rId140" ref="I131"/>
    <hyperlink r:id="rId141" ref="J131"/>
    <hyperlink r:id="rId142" ref="J132"/>
    <hyperlink r:id="rId143" ref="J133"/>
    <hyperlink r:id="rId144" ref="J134"/>
    <hyperlink r:id="rId145" ref="J135"/>
    <hyperlink r:id="rId146" ref="J136"/>
    <hyperlink r:id="rId147" ref="J137"/>
    <hyperlink r:id="rId148" ref="J138"/>
    <hyperlink r:id="rId149" ref="F139"/>
    <hyperlink r:id="rId150" ref="J139"/>
    <hyperlink r:id="rId151" ref="F140"/>
    <hyperlink r:id="rId152" ref="J140"/>
    <hyperlink r:id="rId153" ref="F141"/>
    <hyperlink r:id="rId154" ref="J141"/>
    <hyperlink r:id="rId155" ref="F142"/>
    <hyperlink r:id="rId156" ref="J142"/>
    <hyperlink r:id="rId157" ref="F143"/>
    <hyperlink r:id="rId158" ref="J143"/>
    <hyperlink r:id="rId159" ref="F144"/>
    <hyperlink r:id="rId160" ref="J144"/>
    <hyperlink r:id="rId161" ref="J145"/>
    <hyperlink r:id="rId162" ref="F146"/>
    <hyperlink r:id="rId163" ref="J146"/>
    <hyperlink r:id="rId164" ref="F147"/>
    <hyperlink r:id="rId165" ref="J147"/>
    <hyperlink r:id="rId166" ref="I148"/>
    <hyperlink r:id="rId167" ref="J149"/>
    <hyperlink r:id="rId168" ref="J150"/>
    <hyperlink r:id="rId169" ref="J151"/>
    <hyperlink r:id="rId170" ref="J152"/>
    <hyperlink r:id="rId171" ref="J153"/>
    <hyperlink r:id="rId172" ref="J154"/>
    <hyperlink r:id="rId173" ref="J155"/>
    <hyperlink r:id="rId174" ref="J156"/>
    <hyperlink r:id="rId175" ref="J157"/>
    <hyperlink r:id="rId176" ref="J158"/>
    <hyperlink r:id="rId177" ref="J159"/>
    <hyperlink r:id="rId178" ref="J160"/>
    <hyperlink r:id="rId179" ref="J161"/>
    <hyperlink r:id="rId180" ref="J162"/>
    <hyperlink r:id="rId181" ref="F163"/>
    <hyperlink r:id="rId182" ref="J163"/>
    <hyperlink r:id="rId183" ref="J164"/>
    <hyperlink r:id="rId184" ref="J165"/>
    <hyperlink r:id="rId185" ref="J166"/>
    <hyperlink r:id="rId186" ref="J167"/>
    <hyperlink r:id="rId187" ref="J168"/>
    <hyperlink r:id="rId188" ref="J169"/>
    <hyperlink r:id="rId189" ref="J170"/>
    <hyperlink r:id="rId190" ref="F171"/>
    <hyperlink r:id="rId191" ref="J171"/>
    <hyperlink r:id="rId192" ref="J172"/>
    <hyperlink r:id="rId193" ref="J173"/>
    <hyperlink r:id="rId194" ref="J174"/>
    <hyperlink r:id="rId195" ref="J175"/>
    <hyperlink r:id="rId196" ref="J176"/>
    <hyperlink r:id="rId197" ref="J177"/>
    <hyperlink r:id="rId198" ref="F178"/>
    <hyperlink r:id="rId199" ref="J178"/>
    <hyperlink r:id="rId200" ref="I179"/>
    <hyperlink r:id="rId201" ref="J179"/>
    <hyperlink r:id="rId202" ref="F180"/>
    <hyperlink r:id="rId203" ref="J180"/>
    <hyperlink r:id="rId204" ref="J181"/>
    <hyperlink r:id="rId205" ref="J182"/>
    <hyperlink r:id="rId206" ref="J183"/>
    <hyperlink r:id="rId207" ref="J184"/>
    <hyperlink r:id="rId208" ref="J185"/>
    <hyperlink r:id="rId209" ref="J186"/>
    <hyperlink r:id="rId210" ref="J187"/>
    <hyperlink r:id="rId211" ref="J188"/>
    <hyperlink r:id="rId212" ref="J189"/>
    <hyperlink r:id="rId213" ref="F190"/>
    <hyperlink r:id="rId214" ref="J190"/>
    <hyperlink r:id="rId215" ref="J191"/>
    <hyperlink r:id="rId216" ref="J192"/>
    <hyperlink r:id="rId217" ref="J197"/>
    <hyperlink r:id="rId218" ref="F198"/>
    <hyperlink r:id="rId219" ref="J199"/>
    <hyperlink r:id="rId220" ref="J201"/>
    <hyperlink r:id="rId221" ref="J202"/>
    <hyperlink r:id="rId222" ref="J203"/>
    <hyperlink r:id="rId223" ref="J204"/>
    <hyperlink r:id="rId224" ref="F205"/>
    <hyperlink r:id="rId225" ref="J205"/>
    <hyperlink r:id="rId226" ref="F206"/>
    <hyperlink r:id="rId227" ref="J206"/>
    <hyperlink r:id="rId228" ref="F207"/>
    <hyperlink r:id="rId229" ref="J207"/>
    <hyperlink r:id="rId230" ref="F208"/>
    <hyperlink r:id="rId231" ref="J208"/>
    <hyperlink r:id="rId232" ref="F209"/>
    <hyperlink r:id="rId233" ref="J209"/>
    <hyperlink r:id="rId234" ref="F210"/>
    <hyperlink r:id="rId235" ref="J210"/>
    <hyperlink r:id="rId236" ref="F211"/>
    <hyperlink r:id="rId237" ref="J211"/>
    <hyperlink r:id="rId238" ref="F212"/>
    <hyperlink r:id="rId239" ref="J212"/>
    <hyperlink r:id="rId240" ref="F213"/>
    <hyperlink r:id="rId241" ref="J213"/>
    <hyperlink r:id="rId242" ref="F214"/>
    <hyperlink r:id="rId243" ref="J214"/>
    <hyperlink r:id="rId244" ref="F215"/>
    <hyperlink r:id="rId245" ref="J215"/>
    <hyperlink r:id="rId246" ref="F216"/>
    <hyperlink r:id="rId247" ref="J216"/>
    <hyperlink r:id="rId248" ref="F217"/>
    <hyperlink r:id="rId249" ref="J217"/>
    <hyperlink r:id="rId250" ref="F218"/>
    <hyperlink r:id="rId251" ref="J218"/>
    <hyperlink r:id="rId252" ref="F219"/>
    <hyperlink r:id="rId253" ref="J219"/>
    <hyperlink r:id="rId254" ref="F220"/>
    <hyperlink r:id="rId255" ref="J220"/>
    <hyperlink r:id="rId256" ref="F221"/>
    <hyperlink r:id="rId257" ref="J221"/>
    <hyperlink r:id="rId258" ref="F222"/>
    <hyperlink r:id="rId259" ref="J222"/>
    <hyperlink r:id="rId260" ref="F223"/>
    <hyperlink r:id="rId261" ref="J223"/>
    <hyperlink r:id="rId262" ref="F224"/>
    <hyperlink r:id="rId263" ref="J224"/>
    <hyperlink r:id="rId264" ref="F225"/>
    <hyperlink r:id="rId265" ref="J225"/>
    <hyperlink r:id="rId266" ref="F226"/>
    <hyperlink r:id="rId267" ref="J226"/>
    <hyperlink r:id="rId268" ref="F227"/>
    <hyperlink r:id="rId269" ref="J227"/>
    <hyperlink r:id="rId270" ref="F228"/>
    <hyperlink r:id="rId271" ref="J228"/>
    <hyperlink r:id="rId272" ref="F229"/>
    <hyperlink r:id="rId273" ref="J229"/>
    <hyperlink r:id="rId274" ref="F230"/>
    <hyperlink r:id="rId275" ref="J230"/>
    <hyperlink r:id="rId276" ref="F231"/>
    <hyperlink r:id="rId277" ref="J231"/>
    <hyperlink r:id="rId278" ref="F232"/>
    <hyperlink r:id="rId279" ref="J232"/>
    <hyperlink r:id="rId280" ref="F233"/>
    <hyperlink r:id="rId281" ref="J233"/>
    <hyperlink r:id="rId282" ref="J234"/>
    <hyperlink r:id="rId283" ref="J235"/>
    <hyperlink r:id="rId284" ref="F236"/>
    <hyperlink r:id="rId285" ref="J236"/>
    <hyperlink r:id="rId286" ref="J237"/>
    <hyperlink r:id="rId287" ref="J238"/>
    <hyperlink r:id="rId288" ref="J239"/>
    <hyperlink r:id="rId289" ref="J240"/>
    <hyperlink r:id="rId290" ref="J241"/>
    <hyperlink r:id="rId291" ref="F242"/>
    <hyperlink r:id="rId292" ref="J242"/>
    <hyperlink r:id="rId293" ref="F243"/>
    <hyperlink r:id="rId294" ref="J243"/>
    <hyperlink r:id="rId295" ref="F244"/>
    <hyperlink r:id="rId296" ref="J244"/>
    <hyperlink r:id="rId297" ref="F245"/>
    <hyperlink r:id="rId298" ref="J245"/>
    <hyperlink r:id="rId299" ref="J246"/>
    <hyperlink r:id="rId300" ref="F247"/>
    <hyperlink r:id="rId301" ref="J247"/>
    <hyperlink r:id="rId302" ref="F248"/>
    <hyperlink r:id="rId303" ref="J248"/>
    <hyperlink r:id="rId304" ref="F249"/>
    <hyperlink r:id="rId305" ref="J249"/>
    <hyperlink r:id="rId306" ref="F250"/>
    <hyperlink r:id="rId307" ref="J250"/>
    <hyperlink r:id="rId308" ref="J251"/>
    <hyperlink r:id="rId309" ref="J252"/>
    <hyperlink r:id="rId310" ref="J253"/>
    <hyperlink r:id="rId311" ref="J254"/>
    <hyperlink r:id="rId312" ref="F255"/>
    <hyperlink r:id="rId313" ref="J255"/>
    <hyperlink r:id="rId314" ref="F256"/>
    <hyperlink r:id="rId315" ref="J256"/>
    <hyperlink r:id="rId316" ref="F257"/>
    <hyperlink r:id="rId317" ref="J257"/>
    <hyperlink r:id="rId318" ref="J258"/>
    <hyperlink r:id="rId319" ref="J259"/>
    <hyperlink r:id="rId320" ref="J260"/>
    <hyperlink r:id="rId321" ref="J261"/>
    <hyperlink r:id="rId322" ref="J262"/>
    <hyperlink r:id="rId323" ref="J263"/>
    <hyperlink r:id="rId324" ref="J264"/>
    <hyperlink r:id="rId325" ref="J265"/>
    <hyperlink r:id="rId326" ref="J266"/>
    <hyperlink r:id="rId327" ref="J267"/>
    <hyperlink r:id="rId328" ref="J268"/>
    <hyperlink r:id="rId329" ref="J269"/>
    <hyperlink r:id="rId330" ref="J270"/>
    <hyperlink r:id="rId331" ref="J271"/>
    <hyperlink r:id="rId332" ref="F272"/>
    <hyperlink r:id="rId333" ref="J272"/>
    <hyperlink r:id="rId334" ref="J273"/>
    <hyperlink r:id="rId335" ref="J274"/>
    <hyperlink r:id="rId336" ref="F275"/>
    <hyperlink r:id="rId337" ref="J275"/>
    <hyperlink r:id="rId338" ref="J276"/>
    <hyperlink r:id="rId339" ref="J277"/>
    <hyperlink r:id="rId340" ref="F278"/>
    <hyperlink r:id="rId341" ref="J278"/>
    <hyperlink r:id="rId342" ref="F279"/>
    <hyperlink r:id="rId343" ref="J279"/>
    <hyperlink r:id="rId344" ref="J280"/>
    <hyperlink r:id="rId345" ref="J281"/>
    <hyperlink r:id="rId346" ref="J282"/>
    <hyperlink r:id="rId347" ref="J283"/>
    <hyperlink r:id="rId348" ref="J284"/>
    <hyperlink r:id="rId349" ref="J285"/>
    <hyperlink r:id="rId350" ref="F286"/>
    <hyperlink r:id="rId351" ref="J286"/>
    <hyperlink r:id="rId352" ref="J287"/>
    <hyperlink r:id="rId353" ref="F288"/>
    <hyperlink r:id="rId354" ref="J288"/>
    <hyperlink r:id="rId355" ref="J289"/>
    <hyperlink r:id="rId356" ref="J290"/>
    <hyperlink r:id="rId357" ref="J291"/>
    <hyperlink r:id="rId358" ref="F292"/>
    <hyperlink r:id="rId359" ref="J292"/>
    <hyperlink r:id="rId360" ref="F293"/>
    <hyperlink r:id="rId361" ref="J293"/>
    <hyperlink r:id="rId362" ref="F294"/>
    <hyperlink r:id="rId363" ref="J294"/>
    <hyperlink r:id="rId364" ref="F295"/>
    <hyperlink r:id="rId365" ref="J295"/>
    <hyperlink r:id="rId366" ref="F296"/>
    <hyperlink r:id="rId367" ref="J296"/>
    <hyperlink r:id="rId368" ref="F297"/>
    <hyperlink r:id="rId369" ref="J297"/>
    <hyperlink r:id="rId370" ref="F298"/>
    <hyperlink r:id="rId371" ref="J298"/>
    <hyperlink r:id="rId372" ref="F299"/>
    <hyperlink r:id="rId373" ref="J299"/>
    <hyperlink r:id="rId374" ref="J300"/>
    <hyperlink r:id="rId375" ref="J301"/>
    <hyperlink r:id="rId376" ref="F302"/>
    <hyperlink r:id="rId377" ref="J302"/>
    <hyperlink r:id="rId378" ref="F303"/>
    <hyperlink r:id="rId379" ref="J303"/>
    <hyperlink r:id="rId380" ref="F304"/>
    <hyperlink r:id="rId381" ref="J304"/>
    <hyperlink r:id="rId382" ref="J305"/>
    <hyperlink r:id="rId383" ref="J306"/>
    <hyperlink r:id="rId384" ref="J307"/>
    <hyperlink r:id="rId385" ref="J308"/>
    <hyperlink r:id="rId386" ref="J309"/>
    <hyperlink r:id="rId387" ref="J310"/>
    <hyperlink r:id="rId388" ref="J311"/>
    <hyperlink r:id="rId389" ref="J312"/>
    <hyperlink r:id="rId390" ref="J313"/>
    <hyperlink r:id="rId391" ref="J314"/>
    <hyperlink r:id="rId392" ref="J315"/>
    <hyperlink r:id="rId393" ref="F316"/>
    <hyperlink r:id="rId394" ref="J316"/>
    <hyperlink r:id="rId395" ref="F317"/>
    <hyperlink r:id="rId396" ref="I317"/>
    <hyperlink r:id="rId397" ref="J317"/>
    <hyperlink r:id="rId398" ref="F318"/>
    <hyperlink r:id="rId399" ref="J318"/>
    <hyperlink r:id="rId400" ref="F319"/>
    <hyperlink r:id="rId401" ref="J319"/>
    <hyperlink r:id="rId402" ref="J320"/>
    <hyperlink r:id="rId403" ref="J321"/>
    <hyperlink r:id="rId404" ref="J322"/>
    <hyperlink r:id="rId405" ref="J323"/>
    <hyperlink r:id="rId406" ref="J324"/>
    <hyperlink r:id="rId407" ref="J325"/>
    <hyperlink r:id="rId408" ref="J326"/>
    <hyperlink r:id="rId409" ref="J327"/>
    <hyperlink r:id="rId410" ref="J328"/>
    <hyperlink r:id="rId411" ref="J329"/>
    <hyperlink r:id="rId412" ref="J330"/>
    <hyperlink r:id="rId413" ref="J331"/>
    <hyperlink r:id="rId414" ref="J332"/>
    <hyperlink r:id="rId415" ref="J333"/>
    <hyperlink r:id="rId416" ref="J334"/>
    <hyperlink r:id="rId417" ref="J335"/>
    <hyperlink r:id="rId418" ref="I336"/>
    <hyperlink r:id="rId419" ref="J336"/>
    <hyperlink r:id="rId420" ref="J337"/>
    <hyperlink r:id="rId421" ref="J338"/>
    <hyperlink r:id="rId422" ref="J339"/>
    <hyperlink r:id="rId423" ref="J340"/>
    <hyperlink r:id="rId424" ref="F341"/>
    <hyperlink r:id="rId425" ref="J341"/>
    <hyperlink r:id="rId426" ref="J342"/>
    <hyperlink r:id="rId427" ref="J343"/>
    <hyperlink r:id="rId428" ref="J344"/>
    <hyperlink r:id="rId429" ref="J345"/>
    <hyperlink r:id="rId430" ref="J346"/>
    <hyperlink r:id="rId431" ref="J347"/>
    <hyperlink r:id="rId432" ref="J348"/>
    <hyperlink r:id="rId433" ref="J349"/>
  </hyperlinks>
  <drawing r:id="rId434"/>
  <legacyDrawing r:id="rId43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min="5" max="5" width="9.5"/>
    <col customWidth="1" min="6" max="6" width="6.38"/>
    <col customWidth="1" min="7" max="7" width="9.5"/>
    <col customWidth="1" min="8" max="8" width="6.38"/>
    <col customWidth="1" min="9" max="9" width="9.5"/>
    <col customWidth="1" min="10" max="10" width="6.38"/>
    <col customWidth="1" min="11" max="11" width="9.5"/>
    <col customWidth="1" min="12" max="12" width="6.38"/>
    <col customWidth="1" min="13" max="13" width="9.5"/>
    <col customWidth="1" min="14" max="14" width="6.38"/>
    <col customWidth="1" min="15" max="15" width="9.5"/>
    <col customWidth="1" min="16" max="16" width="6.38"/>
    <col customWidth="1" min="17" max="17" width="9.5"/>
    <col customWidth="1" min="18" max="18" width="6.38"/>
    <col customWidth="1" min="19" max="19" width="9.5"/>
    <col customWidth="1" min="20" max="20" width="6.38"/>
    <col customWidth="1" min="21" max="21" width="9.5"/>
    <col customWidth="1" min="22" max="22" width="6.38"/>
    <col customWidth="1" min="23" max="23" width="9.5"/>
    <col customWidth="1" min="24" max="24" width="6.38"/>
    <col customWidth="1" min="25" max="25" width="9.5"/>
    <col customWidth="1" min="26" max="26" width="6.38"/>
    <col customWidth="1" min="27" max="27" width="9.5"/>
    <col customWidth="1" min="28" max="28" width="6.38"/>
    <col customWidth="1" min="29" max="29" width="9.5"/>
    <col customWidth="1" min="30" max="30" width="6.38"/>
    <col customWidth="1" min="31" max="31" width="9.5"/>
    <col customWidth="1" min="32" max="32" width="6.38"/>
    <col customWidth="1" min="33" max="33" width="9.5"/>
    <col customWidth="1" min="34" max="36" width="6.38"/>
  </cols>
  <sheetData>
    <row r="1">
      <c r="A1" s="143" t="s">
        <v>5329</v>
      </c>
      <c r="B1" s="144"/>
      <c r="C1" s="145"/>
      <c r="D1" s="146"/>
      <c r="E1" s="147">
        <v>44855.0</v>
      </c>
      <c r="F1" s="145"/>
      <c r="G1" s="147">
        <v>44862.0</v>
      </c>
      <c r="H1" s="145"/>
      <c r="I1" s="147">
        <v>44869.0</v>
      </c>
      <c r="J1" s="145"/>
      <c r="K1" s="147">
        <v>44876.0</v>
      </c>
      <c r="L1" s="145"/>
      <c r="M1" s="147">
        <v>44883.0</v>
      </c>
      <c r="N1" s="145"/>
      <c r="O1" s="147">
        <v>44890.0</v>
      </c>
      <c r="P1" s="145"/>
      <c r="Q1" s="147">
        <v>44897.0</v>
      </c>
      <c r="R1" s="145"/>
      <c r="S1" s="147">
        <v>44904.0</v>
      </c>
      <c r="T1" s="145"/>
      <c r="U1" s="147">
        <v>44911.0</v>
      </c>
      <c r="V1" s="145"/>
      <c r="W1" s="147">
        <v>44918.0</v>
      </c>
      <c r="X1" s="145"/>
      <c r="Y1" s="147">
        <v>44925.0</v>
      </c>
      <c r="Z1" s="145"/>
      <c r="AA1" s="147">
        <v>44869.0</v>
      </c>
      <c r="AB1" s="145"/>
      <c r="AC1" s="147">
        <v>44883.0</v>
      </c>
      <c r="AD1" s="145"/>
      <c r="AE1" s="147">
        <v>44890.0</v>
      </c>
      <c r="AF1" s="145"/>
      <c r="AG1" s="147">
        <v>44897.0</v>
      </c>
      <c r="AH1" s="145"/>
      <c r="AI1" s="148"/>
      <c r="AJ1" s="148"/>
    </row>
    <row r="2">
      <c r="A2" s="149" t="s">
        <v>5330</v>
      </c>
      <c r="B2" s="150">
        <f t="shared" ref="B2:B8" si="1">B11+B20+B29+B38</f>
        <v>866</v>
      </c>
      <c r="C2" s="151">
        <f>B2/B8</f>
        <v>1</v>
      </c>
      <c r="D2" s="146"/>
      <c r="E2" s="152">
        <v>10.0</v>
      </c>
      <c r="F2" s="153">
        <f>E2/E8</f>
        <v>0.01154734411</v>
      </c>
      <c r="G2" s="152">
        <v>10.0</v>
      </c>
      <c r="H2" s="153">
        <f>G2/G8</f>
        <v>0.01154734411</v>
      </c>
      <c r="I2" s="152">
        <v>10.0</v>
      </c>
      <c r="J2" s="153">
        <f>I2/I8</f>
        <v>0.01154734411</v>
      </c>
      <c r="K2" s="152">
        <v>137.0</v>
      </c>
      <c r="L2" s="153">
        <f>K2/K8</f>
        <v>0.1581986143</v>
      </c>
      <c r="M2" s="152">
        <v>192.0</v>
      </c>
      <c r="N2" s="153">
        <f>M2/M8</f>
        <v>0.2217090069</v>
      </c>
      <c r="O2" s="152">
        <v>576.0</v>
      </c>
      <c r="P2" s="153">
        <f>O2/O8</f>
        <v>0.6651270208</v>
      </c>
      <c r="Q2" s="152"/>
      <c r="R2" s="153">
        <f>Q2/Q8</f>
        <v>0</v>
      </c>
      <c r="S2" s="152"/>
      <c r="T2" s="153">
        <f>S2/S8</f>
        <v>0</v>
      </c>
      <c r="U2" s="152"/>
      <c r="V2" s="153">
        <f>U2/U8</f>
        <v>0</v>
      </c>
      <c r="W2" s="152"/>
      <c r="X2" s="153">
        <f>W2/W8</f>
        <v>0</v>
      </c>
      <c r="Y2" s="152"/>
      <c r="Z2" s="153">
        <f>Y2/Y8</f>
        <v>0</v>
      </c>
      <c r="AA2" s="152"/>
      <c r="AB2" s="153">
        <f>AA2/AA8</f>
        <v>0</v>
      </c>
      <c r="AC2" s="152"/>
      <c r="AD2" s="153">
        <f>AC2/AC8</f>
        <v>0</v>
      </c>
      <c r="AE2" s="152"/>
      <c r="AF2" s="153">
        <f>AE2/AE8</f>
        <v>0</v>
      </c>
      <c r="AG2" s="152"/>
      <c r="AH2" s="153">
        <f>AG2/AG8</f>
        <v>0</v>
      </c>
      <c r="AI2" s="153"/>
      <c r="AJ2" s="153"/>
    </row>
    <row r="3">
      <c r="A3" s="154" t="s">
        <v>5331</v>
      </c>
      <c r="B3" s="150">
        <f t="shared" si="1"/>
        <v>866</v>
      </c>
      <c r="C3" s="151">
        <f>B3/B8</f>
        <v>1</v>
      </c>
      <c r="D3" s="146"/>
      <c r="E3" s="152">
        <v>0.0</v>
      </c>
      <c r="F3" s="153">
        <f>E3/E8</f>
        <v>0</v>
      </c>
      <c r="G3" s="152">
        <v>0.0</v>
      </c>
      <c r="H3" s="153">
        <f>G3/G8</f>
        <v>0</v>
      </c>
      <c r="I3" s="152">
        <v>0.0</v>
      </c>
      <c r="J3" s="153">
        <f>I3/I8</f>
        <v>0</v>
      </c>
      <c r="K3" s="152">
        <v>16.0</v>
      </c>
      <c r="L3" s="153">
        <f>K3/K8</f>
        <v>0.01847575058</v>
      </c>
      <c r="M3" s="152">
        <v>129.0</v>
      </c>
      <c r="N3" s="153">
        <f>M3/M8</f>
        <v>0.148960739</v>
      </c>
      <c r="O3" s="152">
        <v>573.0</v>
      </c>
      <c r="P3" s="153">
        <f>O3/O8</f>
        <v>0.6616628176</v>
      </c>
      <c r="Q3" s="152"/>
      <c r="R3" s="153">
        <f>Q3/Q8</f>
        <v>0</v>
      </c>
      <c r="S3" s="152"/>
      <c r="T3" s="153">
        <f>S3/S8</f>
        <v>0</v>
      </c>
      <c r="U3" s="152"/>
      <c r="V3" s="153">
        <f>U3/U8</f>
        <v>0</v>
      </c>
      <c r="W3" s="152"/>
      <c r="X3" s="153">
        <f>W3/W8</f>
        <v>0</v>
      </c>
      <c r="Y3" s="152"/>
      <c r="Z3" s="153">
        <f>Y3/Y8</f>
        <v>0</v>
      </c>
      <c r="AA3" s="152"/>
      <c r="AB3" s="153">
        <f>AA3/AA8</f>
        <v>0</v>
      </c>
      <c r="AC3" s="152"/>
      <c r="AD3" s="153">
        <f>AC3/AC8</f>
        <v>0</v>
      </c>
      <c r="AE3" s="152"/>
      <c r="AF3" s="153">
        <f>AE3/AE8</f>
        <v>0</v>
      </c>
      <c r="AG3" s="152"/>
      <c r="AH3" s="153">
        <f>AG3/AG8</f>
        <v>0</v>
      </c>
      <c r="AI3" s="153"/>
      <c r="AJ3" s="153"/>
    </row>
    <row r="4">
      <c r="A4" s="149" t="s">
        <v>3824</v>
      </c>
      <c r="B4" s="150">
        <f t="shared" si="1"/>
        <v>866</v>
      </c>
      <c r="C4" s="151">
        <f>B4/B8</f>
        <v>1</v>
      </c>
      <c r="D4" s="146"/>
      <c r="E4" s="152">
        <v>0.0</v>
      </c>
      <c r="F4" s="153">
        <f>E4/E8</f>
        <v>0</v>
      </c>
      <c r="G4" s="152">
        <v>0.0</v>
      </c>
      <c r="H4" s="153">
        <f>G4/G8</f>
        <v>0</v>
      </c>
      <c r="I4" s="152">
        <v>0.0</v>
      </c>
      <c r="J4" s="153">
        <f>I4/I8</f>
        <v>0</v>
      </c>
      <c r="K4" s="152">
        <v>0.0</v>
      </c>
      <c r="L4" s="153">
        <f>K4/K8</f>
        <v>0</v>
      </c>
      <c r="M4" s="152">
        <v>60.0</v>
      </c>
      <c r="N4" s="153">
        <f>M4/M8</f>
        <v>0.06928406467</v>
      </c>
      <c r="O4" s="152">
        <v>550.0</v>
      </c>
      <c r="P4" s="153">
        <f>O4/O8</f>
        <v>0.6351039261</v>
      </c>
      <c r="Q4" s="152"/>
      <c r="R4" s="153">
        <f>Q4/Q8</f>
        <v>0</v>
      </c>
      <c r="S4" s="152"/>
      <c r="T4" s="153">
        <f>S4/S8</f>
        <v>0</v>
      </c>
      <c r="U4" s="152"/>
      <c r="V4" s="153">
        <f>U4/U8</f>
        <v>0</v>
      </c>
      <c r="W4" s="152"/>
      <c r="X4" s="153">
        <f>W4/W8</f>
        <v>0</v>
      </c>
      <c r="Y4" s="152"/>
      <c r="Z4" s="153">
        <f>Y4/Y8</f>
        <v>0</v>
      </c>
      <c r="AA4" s="152"/>
      <c r="AB4" s="153">
        <f>AA4/AA8</f>
        <v>0</v>
      </c>
      <c r="AC4" s="152"/>
      <c r="AD4" s="153">
        <f>AC4/AC8</f>
        <v>0</v>
      </c>
      <c r="AE4" s="152"/>
      <c r="AF4" s="153">
        <f>AE4/AE8</f>
        <v>0</v>
      </c>
      <c r="AG4" s="152"/>
      <c r="AH4" s="153">
        <f>AG4/AG8</f>
        <v>0</v>
      </c>
      <c r="AI4" s="153"/>
      <c r="AJ4" s="153"/>
    </row>
    <row r="5">
      <c r="A5" s="149" t="s">
        <v>5332</v>
      </c>
      <c r="B5" s="150">
        <f t="shared" si="1"/>
        <v>863</v>
      </c>
      <c r="C5" s="151">
        <f>B5/B8</f>
        <v>0.9965357968</v>
      </c>
      <c r="D5" s="146"/>
      <c r="E5" s="152">
        <v>0.0</v>
      </c>
      <c r="F5" s="153">
        <f>E5/E8</f>
        <v>0</v>
      </c>
      <c r="G5" s="152">
        <v>0.0</v>
      </c>
      <c r="H5" s="153">
        <f>G5/G8</f>
        <v>0</v>
      </c>
      <c r="I5" s="152">
        <v>0.0</v>
      </c>
      <c r="J5" s="153">
        <f>I5/I8</f>
        <v>0</v>
      </c>
      <c r="K5" s="152">
        <v>0.0</v>
      </c>
      <c r="L5" s="153">
        <f>K5/K8</f>
        <v>0</v>
      </c>
      <c r="M5" s="152">
        <v>60.0</v>
      </c>
      <c r="N5" s="153">
        <f>M5/M8</f>
        <v>0.06928406467</v>
      </c>
      <c r="O5" s="152">
        <v>451.0</v>
      </c>
      <c r="P5" s="153">
        <f>O5/O8</f>
        <v>0.5207852194</v>
      </c>
      <c r="Q5" s="152"/>
      <c r="R5" s="153">
        <f>Q5/Q8</f>
        <v>0</v>
      </c>
      <c r="S5" s="152"/>
      <c r="T5" s="153">
        <f>S5/S8</f>
        <v>0</v>
      </c>
      <c r="U5" s="152"/>
      <c r="V5" s="153">
        <f>U5/U8</f>
        <v>0</v>
      </c>
      <c r="W5" s="152"/>
      <c r="X5" s="153">
        <f>W5/W8</f>
        <v>0</v>
      </c>
      <c r="Y5" s="152"/>
      <c r="Z5" s="153">
        <f>Y5/Y8</f>
        <v>0</v>
      </c>
      <c r="AA5" s="152"/>
      <c r="AB5" s="153">
        <f>AA5/AA8</f>
        <v>0</v>
      </c>
      <c r="AC5" s="152"/>
      <c r="AD5" s="153">
        <f>AC5/AC8</f>
        <v>0</v>
      </c>
      <c r="AE5" s="152"/>
      <c r="AF5" s="153">
        <f>AE5/AE8</f>
        <v>0</v>
      </c>
      <c r="AG5" s="152"/>
      <c r="AH5" s="153">
        <f>AG5/AG8</f>
        <v>0</v>
      </c>
      <c r="AI5" s="153"/>
      <c r="AJ5" s="153"/>
    </row>
    <row r="6">
      <c r="A6" s="149" t="s">
        <v>33</v>
      </c>
      <c r="B6" s="150">
        <f t="shared" si="1"/>
        <v>863</v>
      </c>
      <c r="C6" s="151">
        <f>B6/B8</f>
        <v>0.9965357968</v>
      </c>
      <c r="D6" s="146"/>
      <c r="E6" s="152">
        <v>0.0</v>
      </c>
      <c r="F6" s="153">
        <f>E6/E8</f>
        <v>0</v>
      </c>
      <c r="G6" s="152">
        <v>0.0</v>
      </c>
      <c r="H6" s="153">
        <f>G6/G8</f>
        <v>0</v>
      </c>
      <c r="I6" s="152">
        <v>0.0</v>
      </c>
      <c r="J6" s="153">
        <f>I6/I8</f>
        <v>0</v>
      </c>
      <c r="K6" s="152">
        <v>0.0</v>
      </c>
      <c r="L6" s="153">
        <f>K6/K8</f>
        <v>0</v>
      </c>
      <c r="M6" s="152">
        <v>0.0</v>
      </c>
      <c r="N6" s="153">
        <f>M6/M8</f>
        <v>0</v>
      </c>
      <c r="O6" s="152">
        <v>417.0</v>
      </c>
      <c r="P6" s="153">
        <f>O6/O8</f>
        <v>0.4815242494</v>
      </c>
      <c r="Q6" s="152"/>
      <c r="R6" s="153">
        <f>Q6/Q8</f>
        <v>0</v>
      </c>
      <c r="S6" s="152"/>
      <c r="T6" s="153">
        <f>S6/S8</f>
        <v>0</v>
      </c>
      <c r="U6" s="152"/>
      <c r="V6" s="153">
        <f>U6/U8</f>
        <v>0</v>
      </c>
      <c r="W6" s="152"/>
      <c r="X6" s="153">
        <f>W6/W8</f>
        <v>0</v>
      </c>
      <c r="Y6" s="152"/>
      <c r="Z6" s="153">
        <f>Y6/Y8</f>
        <v>0</v>
      </c>
      <c r="AA6" s="152"/>
      <c r="AB6" s="153">
        <f>AA6/AA8</f>
        <v>0</v>
      </c>
      <c r="AC6" s="152"/>
      <c r="AD6" s="153">
        <f>AC6/AC8</f>
        <v>0</v>
      </c>
      <c r="AE6" s="152"/>
      <c r="AF6" s="153">
        <f>AE6/AE8</f>
        <v>0</v>
      </c>
      <c r="AG6" s="152"/>
      <c r="AH6" s="153">
        <f>AG6/AG8</f>
        <v>0</v>
      </c>
      <c r="AI6" s="153"/>
      <c r="AJ6" s="153"/>
    </row>
    <row r="7">
      <c r="A7" s="154" t="s">
        <v>5333</v>
      </c>
      <c r="B7" s="150">
        <f t="shared" si="1"/>
        <v>0</v>
      </c>
      <c r="C7" s="151">
        <f>B7/B8</f>
        <v>0</v>
      </c>
      <c r="D7" s="146"/>
      <c r="E7" s="152">
        <v>0.0</v>
      </c>
      <c r="F7" s="153">
        <f>E7/E8</f>
        <v>0</v>
      </c>
      <c r="G7" s="152">
        <v>0.0</v>
      </c>
      <c r="H7" s="153">
        <f>G7/G8</f>
        <v>0</v>
      </c>
      <c r="I7" s="152">
        <v>0.0</v>
      </c>
      <c r="J7" s="153">
        <f>I7/I8</f>
        <v>0</v>
      </c>
      <c r="K7" s="152">
        <v>0.0</v>
      </c>
      <c r="L7" s="153">
        <f>K7/K8</f>
        <v>0</v>
      </c>
      <c r="M7" s="152">
        <v>0.0</v>
      </c>
      <c r="N7" s="153">
        <f>M7/M8</f>
        <v>0</v>
      </c>
      <c r="O7" s="152">
        <v>4.0</v>
      </c>
      <c r="P7" s="153">
        <f>O7/O8</f>
        <v>0.004618937644</v>
      </c>
      <c r="Q7" s="152"/>
      <c r="R7" s="153">
        <f>Q7/Q8</f>
        <v>0</v>
      </c>
      <c r="S7" s="152"/>
      <c r="T7" s="153">
        <f>S7/S8</f>
        <v>0</v>
      </c>
      <c r="U7" s="152"/>
      <c r="V7" s="153">
        <f>U7/U8</f>
        <v>0</v>
      </c>
      <c r="W7" s="152"/>
      <c r="X7" s="153">
        <f>W7/W8</f>
        <v>0</v>
      </c>
      <c r="Y7" s="152"/>
      <c r="Z7" s="153">
        <f>Y7/Y8</f>
        <v>0</v>
      </c>
      <c r="AA7" s="152"/>
      <c r="AB7" s="153">
        <f>AA7/AA8</f>
        <v>0</v>
      </c>
      <c r="AC7" s="152"/>
      <c r="AD7" s="153">
        <f>AC7/AC8</f>
        <v>0</v>
      </c>
      <c r="AE7" s="152"/>
      <c r="AF7" s="153">
        <f>AE7/AE8</f>
        <v>0</v>
      </c>
      <c r="AG7" s="152"/>
      <c r="AH7" s="153">
        <f>AG7/AG8</f>
        <v>0</v>
      </c>
      <c r="AI7" s="153"/>
      <c r="AJ7" s="153"/>
    </row>
    <row r="8">
      <c r="A8" s="155" t="s">
        <v>555</v>
      </c>
      <c r="B8" s="150">
        <f t="shared" si="1"/>
        <v>866</v>
      </c>
      <c r="C8" s="156">
        <f>SUM(C2:C6)/5</f>
        <v>0.9986143187</v>
      </c>
      <c r="D8" s="146"/>
      <c r="E8" s="157">
        <f>B8</f>
        <v>866</v>
      </c>
      <c r="F8" s="158">
        <f>SUM(F2:F6)/5</f>
        <v>0.002309468822</v>
      </c>
      <c r="G8" s="157">
        <f>B8</f>
        <v>866</v>
      </c>
      <c r="H8" s="158">
        <f>SUM(H2:H6)/5</f>
        <v>0.002309468822</v>
      </c>
      <c r="I8" s="157">
        <f>B8</f>
        <v>866</v>
      </c>
      <c r="J8" s="158">
        <f>SUM(J2:J6)/5</f>
        <v>0.002309468822</v>
      </c>
      <c r="K8" s="157">
        <f>B8</f>
        <v>866</v>
      </c>
      <c r="L8" s="158">
        <f>SUM(L2:L6)/5</f>
        <v>0.03533487298</v>
      </c>
      <c r="M8" s="157">
        <f>B8</f>
        <v>866</v>
      </c>
      <c r="N8" s="158">
        <f>SUM(N2:N6)/5</f>
        <v>0.1018475751</v>
      </c>
      <c r="O8" s="157">
        <f>B8</f>
        <v>866</v>
      </c>
      <c r="P8" s="158">
        <f>SUM(P2:P6)/5</f>
        <v>0.5928406467</v>
      </c>
      <c r="Q8" s="157">
        <f>B8</f>
        <v>866</v>
      </c>
      <c r="R8" s="158">
        <f>SUM(R2:R6)/5</f>
        <v>0</v>
      </c>
      <c r="S8" s="157">
        <f>B8</f>
        <v>866</v>
      </c>
      <c r="T8" s="158">
        <f>SUM(T2:T6)/5</f>
        <v>0</v>
      </c>
      <c r="U8" s="157">
        <f>B8</f>
        <v>866</v>
      </c>
      <c r="V8" s="158">
        <f>SUM(V2:V6)/5</f>
        <v>0</v>
      </c>
      <c r="W8" s="157">
        <f>B8</f>
        <v>866</v>
      </c>
      <c r="X8" s="158">
        <f>SUM(X2:X6)/5</f>
        <v>0</v>
      </c>
      <c r="Y8" s="157">
        <f>B8</f>
        <v>866</v>
      </c>
      <c r="Z8" s="158">
        <f>SUM(Z2:Z6)/5</f>
        <v>0</v>
      </c>
      <c r="AA8" s="157">
        <f>B8</f>
        <v>866</v>
      </c>
      <c r="AB8" s="158">
        <f>SUM(AB2:AB6)/5</f>
        <v>0</v>
      </c>
      <c r="AC8" s="157">
        <f>B8</f>
        <v>866</v>
      </c>
      <c r="AD8" s="158">
        <f>SUM(AD2:AD6)/5</f>
        <v>0</v>
      </c>
      <c r="AE8" s="157">
        <f>B8</f>
        <v>866</v>
      </c>
      <c r="AF8" s="158">
        <f>SUM(AF2:AF6)/5</f>
        <v>0</v>
      </c>
      <c r="AG8" s="157">
        <f>B8</f>
        <v>866</v>
      </c>
      <c r="AH8" s="158">
        <f>SUM(AH2:AH6)/5</f>
        <v>0</v>
      </c>
      <c r="AI8" s="158"/>
      <c r="AJ8" s="158"/>
    </row>
    <row r="9">
      <c r="A9" s="159"/>
      <c r="B9" s="159"/>
      <c r="C9" s="159"/>
      <c r="D9" s="146"/>
      <c r="E9" s="160"/>
      <c r="F9" s="160"/>
      <c r="G9" s="160"/>
      <c r="H9" s="160"/>
      <c r="I9" s="160"/>
      <c r="J9" s="160"/>
      <c r="K9" s="160"/>
      <c r="L9" s="160"/>
      <c r="M9" s="160"/>
      <c r="N9" s="160"/>
      <c r="O9" s="160"/>
      <c r="P9" s="160"/>
      <c r="Q9" s="160"/>
      <c r="R9" s="160"/>
      <c r="S9" s="160"/>
      <c r="T9" s="161"/>
      <c r="U9" s="160"/>
      <c r="V9" s="161"/>
      <c r="W9" s="162"/>
      <c r="X9" s="161"/>
      <c r="Y9" s="160"/>
      <c r="Z9" s="161"/>
      <c r="AA9" s="160"/>
      <c r="AB9" s="161"/>
      <c r="AC9" s="160"/>
      <c r="AD9" s="161"/>
      <c r="AE9" s="160"/>
      <c r="AF9" s="161"/>
      <c r="AG9" s="160"/>
      <c r="AH9" s="161"/>
      <c r="AI9" s="160"/>
      <c r="AJ9" s="160"/>
    </row>
    <row r="10">
      <c r="A10" s="163" t="s">
        <v>42</v>
      </c>
      <c r="B10" s="144"/>
      <c r="C10" s="145"/>
      <c r="D10" s="146"/>
      <c r="E10" s="147">
        <v>44855.0</v>
      </c>
      <c r="F10" s="145"/>
      <c r="G10" s="147">
        <v>44862.0</v>
      </c>
      <c r="H10" s="145"/>
      <c r="I10" s="147">
        <v>44869.0</v>
      </c>
      <c r="J10" s="145"/>
      <c r="K10" s="147">
        <v>44876.0</v>
      </c>
      <c r="L10" s="145"/>
      <c r="M10" s="147">
        <v>44883.0</v>
      </c>
      <c r="N10" s="145"/>
      <c r="O10" s="147">
        <v>44890.0</v>
      </c>
      <c r="P10" s="145"/>
      <c r="Q10" s="147">
        <v>44897.0</v>
      </c>
      <c r="R10" s="145"/>
      <c r="S10" s="147">
        <v>44904.0</v>
      </c>
      <c r="T10" s="145"/>
      <c r="U10" s="147">
        <v>44911.0</v>
      </c>
      <c r="V10" s="145"/>
      <c r="W10" s="147">
        <v>44918.0</v>
      </c>
      <c r="X10" s="145"/>
      <c r="Y10" s="147">
        <v>44925.0</v>
      </c>
      <c r="Z10" s="145"/>
      <c r="AA10" s="147">
        <v>44869.0</v>
      </c>
      <c r="AB10" s="145"/>
      <c r="AC10" s="147">
        <v>44883.0</v>
      </c>
      <c r="AD10" s="145"/>
      <c r="AE10" s="147">
        <v>44890.0</v>
      </c>
      <c r="AF10" s="145"/>
      <c r="AG10" s="147">
        <v>44897.0</v>
      </c>
      <c r="AH10" s="145"/>
      <c r="AI10" s="148"/>
      <c r="AJ10" s="148"/>
    </row>
    <row r="11">
      <c r="A11" s="149" t="s">
        <v>5330</v>
      </c>
      <c r="B11" s="150">
        <f>COUNTIFS(Seeds!D:D,"=Pendiente de revisión",Seeds!Y:Y,"=Números y operaciones")+B12</f>
        <v>506</v>
      </c>
      <c r="C11" s="164">
        <f>B11/B17</f>
        <v>1</v>
      </c>
      <c r="D11" s="146"/>
      <c r="E11" s="152">
        <v>9.0</v>
      </c>
      <c r="F11" s="153">
        <f>E11/E17</f>
        <v>0.01778656126</v>
      </c>
      <c r="G11" s="152">
        <v>9.0</v>
      </c>
      <c r="H11" s="153">
        <f>G11/G17</f>
        <v>0.01778656126</v>
      </c>
      <c r="I11" s="152">
        <v>9.0</v>
      </c>
      <c r="J11" s="153">
        <f>I11/I17</f>
        <v>0.01778656126</v>
      </c>
      <c r="K11" s="152">
        <v>136.0</v>
      </c>
      <c r="L11" s="153">
        <f>K11/K17</f>
        <v>0.2687747036</v>
      </c>
      <c r="M11" s="152">
        <v>187.0</v>
      </c>
      <c r="N11" s="153">
        <f>M11/M17</f>
        <v>0.3695652174</v>
      </c>
      <c r="O11" s="152">
        <v>350.0</v>
      </c>
      <c r="P11" s="153">
        <f>O11/O17</f>
        <v>0.6916996047</v>
      </c>
      <c r="Q11" s="152"/>
      <c r="R11" s="153">
        <f>Q11/Q17</f>
        <v>0</v>
      </c>
      <c r="S11" s="152"/>
      <c r="T11" s="153">
        <f>S11/S17</f>
        <v>0</v>
      </c>
      <c r="U11" s="152"/>
      <c r="V11" s="153">
        <f>U11/U17</f>
        <v>0</v>
      </c>
      <c r="W11" s="152"/>
      <c r="X11" s="153">
        <f>W11/W17</f>
        <v>0</v>
      </c>
      <c r="Y11" s="152"/>
      <c r="Z11" s="153">
        <f>Y11/Y17</f>
        <v>0</v>
      </c>
      <c r="AA11" s="152"/>
      <c r="AB11" s="153">
        <f>AA11/AA17</f>
        <v>0</v>
      </c>
      <c r="AC11" s="152"/>
      <c r="AD11" s="153">
        <f>AC11/AC17</f>
        <v>0</v>
      </c>
      <c r="AE11" s="152"/>
      <c r="AF11" s="153">
        <f>AE11/AE17</f>
        <v>0</v>
      </c>
      <c r="AG11" s="152"/>
      <c r="AH11" s="153">
        <f>AG11/AG17</f>
        <v>0</v>
      </c>
      <c r="AI11" s="153"/>
      <c r="AJ11" s="153"/>
    </row>
    <row r="12">
      <c r="A12" s="154" t="s">
        <v>5331</v>
      </c>
      <c r="B12" s="150">
        <f>COUNTIFS(Seeds!D:D,"=Ortografía+cast",Seeds!Y:Y,"=Números y operaciones")+B13</f>
        <v>506</v>
      </c>
      <c r="C12" s="164">
        <f>B12/B17</f>
        <v>1</v>
      </c>
      <c r="D12" s="146"/>
      <c r="E12" s="152">
        <v>0.0</v>
      </c>
      <c r="F12" s="153">
        <f>E12/E17</f>
        <v>0</v>
      </c>
      <c r="G12" s="152">
        <v>0.0</v>
      </c>
      <c r="H12" s="153">
        <f>G12/G17</f>
        <v>0</v>
      </c>
      <c r="I12" s="152">
        <v>0.0</v>
      </c>
      <c r="J12" s="153">
        <f>I12/I17</f>
        <v>0</v>
      </c>
      <c r="K12" s="152">
        <v>15.0</v>
      </c>
      <c r="L12" s="153">
        <f>K12/K17</f>
        <v>0.02964426877</v>
      </c>
      <c r="M12" s="152">
        <v>128.0</v>
      </c>
      <c r="N12" s="153">
        <f>M12/M17</f>
        <v>0.2529644269</v>
      </c>
      <c r="O12" s="152">
        <v>350.0</v>
      </c>
      <c r="P12" s="153">
        <f>O12/O17</f>
        <v>0.6916996047</v>
      </c>
      <c r="Q12" s="152"/>
      <c r="R12" s="153">
        <f>Q12/Q17</f>
        <v>0</v>
      </c>
      <c r="S12" s="152"/>
      <c r="T12" s="153">
        <f>S12/S17</f>
        <v>0</v>
      </c>
      <c r="U12" s="152"/>
      <c r="V12" s="153">
        <f>U12/U17</f>
        <v>0</v>
      </c>
      <c r="W12" s="152"/>
      <c r="X12" s="153">
        <f>W12/W17</f>
        <v>0</v>
      </c>
      <c r="Y12" s="152"/>
      <c r="Z12" s="153">
        <f>Y12/Y17</f>
        <v>0</v>
      </c>
      <c r="AA12" s="152"/>
      <c r="AB12" s="153">
        <f>AA12/AA17</f>
        <v>0</v>
      </c>
      <c r="AC12" s="152"/>
      <c r="AD12" s="153">
        <f>AC12/AC17</f>
        <v>0</v>
      </c>
      <c r="AE12" s="152"/>
      <c r="AF12" s="153">
        <f>AE12/AE17</f>
        <v>0</v>
      </c>
      <c r="AG12" s="152"/>
      <c r="AH12" s="153">
        <f>AG12/AG17</f>
        <v>0</v>
      </c>
      <c r="AI12" s="153"/>
      <c r="AJ12" s="153"/>
    </row>
    <row r="13">
      <c r="A13" s="149" t="s">
        <v>3824</v>
      </c>
      <c r="B13" s="150">
        <f>COUNTIFS(Seeds!D:D,"=JSON sin imagen",Seeds!Y:Y,"=Números y operaciones")+B14</f>
        <v>506</v>
      </c>
      <c r="C13" s="164">
        <f>B13/B17</f>
        <v>1</v>
      </c>
      <c r="D13" s="146"/>
      <c r="E13" s="152">
        <v>0.0</v>
      </c>
      <c r="F13" s="153">
        <f>E13/E17</f>
        <v>0</v>
      </c>
      <c r="G13" s="152">
        <v>0.0</v>
      </c>
      <c r="H13" s="153">
        <f>G13/G17</f>
        <v>0</v>
      </c>
      <c r="I13" s="152">
        <v>0.0</v>
      </c>
      <c r="J13" s="153">
        <f>I13/I17</f>
        <v>0</v>
      </c>
      <c r="K13" s="152">
        <v>0.0</v>
      </c>
      <c r="L13" s="153">
        <f>K13/K17</f>
        <v>0</v>
      </c>
      <c r="M13" s="152">
        <v>60.0</v>
      </c>
      <c r="N13" s="153">
        <f>M13/M17</f>
        <v>0.1185770751</v>
      </c>
      <c r="O13" s="152">
        <v>349.0</v>
      </c>
      <c r="P13" s="153">
        <f>O13/O17</f>
        <v>0.6897233202</v>
      </c>
      <c r="Q13" s="152"/>
      <c r="R13" s="153">
        <f>Q13/Q17</f>
        <v>0</v>
      </c>
      <c r="S13" s="152"/>
      <c r="T13" s="153">
        <f>S13/S17</f>
        <v>0</v>
      </c>
      <c r="U13" s="152"/>
      <c r="V13" s="153">
        <f>U13/U17</f>
        <v>0</v>
      </c>
      <c r="W13" s="152"/>
      <c r="X13" s="153">
        <f>W13/W17</f>
        <v>0</v>
      </c>
      <c r="Y13" s="152"/>
      <c r="Z13" s="153">
        <f>Y13/Y17</f>
        <v>0</v>
      </c>
      <c r="AA13" s="152"/>
      <c r="AB13" s="153">
        <f>AA13/AA17</f>
        <v>0</v>
      </c>
      <c r="AC13" s="152"/>
      <c r="AD13" s="153">
        <f>AC13/AC17</f>
        <v>0</v>
      </c>
      <c r="AE13" s="152"/>
      <c r="AF13" s="153">
        <f>AE13/AE17</f>
        <v>0</v>
      </c>
      <c r="AG13" s="152"/>
      <c r="AH13" s="153">
        <f>AG13/AG17</f>
        <v>0</v>
      </c>
      <c r="AI13" s="153"/>
      <c r="AJ13" s="153"/>
    </row>
    <row r="14">
      <c r="A14" s="149" t="s">
        <v>5332</v>
      </c>
      <c r="B14" s="150">
        <f>COUNTIFS(Seeds!D:D,"=JSON con imagen",Seeds!Y:Y,"=Números y operaciones")+B15</f>
        <v>506</v>
      </c>
      <c r="C14" s="164">
        <f>B14/B17</f>
        <v>1</v>
      </c>
      <c r="D14" s="146"/>
      <c r="E14" s="152">
        <v>0.0</v>
      </c>
      <c r="F14" s="153">
        <f>E14/E17</f>
        <v>0</v>
      </c>
      <c r="G14" s="152">
        <v>0.0</v>
      </c>
      <c r="H14" s="153">
        <f>G14/G17</f>
        <v>0</v>
      </c>
      <c r="I14" s="152">
        <v>0.0</v>
      </c>
      <c r="J14" s="153">
        <f>I14/I17</f>
        <v>0</v>
      </c>
      <c r="K14" s="152">
        <v>0.0</v>
      </c>
      <c r="L14" s="153">
        <f>K14/K17</f>
        <v>0</v>
      </c>
      <c r="M14" s="152">
        <v>60.0</v>
      </c>
      <c r="N14" s="153">
        <f>M14/M17</f>
        <v>0.1185770751</v>
      </c>
      <c r="O14" s="152">
        <v>343.0</v>
      </c>
      <c r="P14" s="153">
        <f>O14/O17</f>
        <v>0.6778656126</v>
      </c>
      <c r="Q14" s="152"/>
      <c r="R14" s="153">
        <f>Q14/Q17</f>
        <v>0</v>
      </c>
      <c r="S14" s="152"/>
      <c r="T14" s="153">
        <f>S14/S17</f>
        <v>0</v>
      </c>
      <c r="U14" s="152"/>
      <c r="V14" s="153">
        <f>U14/U17</f>
        <v>0</v>
      </c>
      <c r="W14" s="152"/>
      <c r="X14" s="153">
        <f>W14/W17</f>
        <v>0</v>
      </c>
      <c r="Y14" s="152"/>
      <c r="Z14" s="153">
        <f>Y14/Y17</f>
        <v>0</v>
      </c>
      <c r="AA14" s="152"/>
      <c r="AB14" s="153">
        <f>AA14/AA17</f>
        <v>0</v>
      </c>
      <c r="AC14" s="152"/>
      <c r="AD14" s="153">
        <f>AC14/AC17</f>
        <v>0</v>
      </c>
      <c r="AE14" s="152"/>
      <c r="AF14" s="153">
        <f>AE14/AE17</f>
        <v>0</v>
      </c>
      <c r="AG14" s="152"/>
      <c r="AH14" s="153">
        <f>AG14/AG17</f>
        <v>0</v>
      </c>
      <c r="AI14" s="153"/>
      <c r="AJ14" s="153"/>
    </row>
    <row r="15">
      <c r="A15" s="149" t="s">
        <v>33</v>
      </c>
      <c r="B15" s="150">
        <f>COUNTIFS(Seeds!D:D,"=JSON revisado",Seeds!Y:Y,"=Números y operaciones")</f>
        <v>506</v>
      </c>
      <c r="C15" s="164">
        <f>B15/B17</f>
        <v>1</v>
      </c>
      <c r="D15" s="146"/>
      <c r="E15" s="152">
        <v>0.0</v>
      </c>
      <c r="F15" s="153">
        <f>E15/E17</f>
        <v>0</v>
      </c>
      <c r="G15" s="152">
        <v>0.0</v>
      </c>
      <c r="H15" s="153">
        <f>G15/G17</f>
        <v>0</v>
      </c>
      <c r="I15" s="152">
        <v>0.0</v>
      </c>
      <c r="J15" s="153">
        <f>I15/I17</f>
        <v>0</v>
      </c>
      <c r="K15" s="152">
        <v>0.0</v>
      </c>
      <c r="L15" s="153">
        <f>K15/K17</f>
        <v>0</v>
      </c>
      <c r="M15" s="152">
        <v>0.0</v>
      </c>
      <c r="N15" s="153">
        <f>M15/M17</f>
        <v>0</v>
      </c>
      <c r="O15" s="152">
        <v>329.0</v>
      </c>
      <c r="P15" s="153">
        <f>O15/O17</f>
        <v>0.6501976285</v>
      </c>
      <c r="Q15" s="152"/>
      <c r="R15" s="153">
        <f>Q15/Q17</f>
        <v>0</v>
      </c>
      <c r="S15" s="152"/>
      <c r="T15" s="153">
        <f>S15/S17</f>
        <v>0</v>
      </c>
      <c r="U15" s="152"/>
      <c r="V15" s="153">
        <f>U15/U17</f>
        <v>0</v>
      </c>
      <c r="W15" s="152"/>
      <c r="X15" s="153">
        <f>W15/W17</f>
        <v>0</v>
      </c>
      <c r="Y15" s="152"/>
      <c r="Z15" s="153">
        <f>Y15/Y17</f>
        <v>0</v>
      </c>
      <c r="AA15" s="152"/>
      <c r="AB15" s="153">
        <f>AA15/AA17</f>
        <v>0</v>
      </c>
      <c r="AC15" s="152"/>
      <c r="AD15" s="153">
        <f>AC15/AC17</f>
        <v>0</v>
      </c>
      <c r="AE15" s="152"/>
      <c r="AF15" s="153">
        <f>AE15/AE17</f>
        <v>0</v>
      </c>
      <c r="AG15" s="152"/>
      <c r="AH15" s="153">
        <f>AG15/AG17</f>
        <v>0</v>
      </c>
      <c r="AI15" s="153"/>
      <c r="AJ15" s="153"/>
    </row>
    <row r="16">
      <c r="A16" s="155" t="s">
        <v>5333</v>
      </c>
      <c r="B16" s="150">
        <f>COUNTIFS(Seeds!E:E,"=Sí",Seeds!Y:Y,"=Números y operaciones")</f>
        <v>0</v>
      </c>
      <c r="C16" s="164">
        <f>B16/B17</f>
        <v>0</v>
      </c>
      <c r="D16" s="146"/>
      <c r="E16" s="152">
        <v>0.0</v>
      </c>
      <c r="F16" s="153">
        <f>E16/E17</f>
        <v>0</v>
      </c>
      <c r="G16" s="152">
        <v>0.0</v>
      </c>
      <c r="H16" s="153">
        <f>G16/G17</f>
        <v>0</v>
      </c>
      <c r="I16" s="152">
        <v>0.0</v>
      </c>
      <c r="J16" s="153">
        <f>I16/I17</f>
        <v>0</v>
      </c>
      <c r="K16" s="152">
        <v>0.0</v>
      </c>
      <c r="L16" s="153">
        <f>K16/K17</f>
        <v>0</v>
      </c>
      <c r="M16" s="152">
        <v>0.0</v>
      </c>
      <c r="N16" s="153">
        <f>M16/M17</f>
        <v>0</v>
      </c>
      <c r="O16" s="152">
        <v>0.0</v>
      </c>
      <c r="P16" s="153">
        <f>O16/O17</f>
        <v>0</v>
      </c>
      <c r="Q16" s="152"/>
      <c r="R16" s="153">
        <f>Q16/Q17</f>
        <v>0</v>
      </c>
      <c r="S16" s="152"/>
      <c r="T16" s="153">
        <f>S16/S17</f>
        <v>0</v>
      </c>
      <c r="U16" s="152"/>
      <c r="V16" s="153">
        <f>U16/U17</f>
        <v>0</v>
      </c>
      <c r="W16" s="152"/>
      <c r="X16" s="153">
        <f>W16/W17</f>
        <v>0</v>
      </c>
      <c r="Y16" s="152"/>
      <c r="Z16" s="153">
        <f>Y16/Y17</f>
        <v>0</v>
      </c>
      <c r="AA16" s="152"/>
      <c r="AB16" s="153">
        <f>AA16/AA17</f>
        <v>0</v>
      </c>
      <c r="AC16" s="152"/>
      <c r="AD16" s="153">
        <f>AC16/AC17</f>
        <v>0</v>
      </c>
      <c r="AE16" s="152"/>
      <c r="AF16" s="153">
        <f>AE16/AE17</f>
        <v>0</v>
      </c>
      <c r="AG16" s="152"/>
      <c r="AH16" s="153">
        <f>AG16/AG17</f>
        <v>0</v>
      </c>
      <c r="AI16" s="153"/>
      <c r="AJ16" s="153"/>
    </row>
    <row r="17">
      <c r="A17" s="154" t="s">
        <v>555</v>
      </c>
      <c r="B17" s="165">
        <f>COUNTIFS(Seeds!Y:Y,"=Números y operaciones")-COUNTIFS(Seeds!Y:Y,"=Números y operaciones",Seeds!D:D,"=No hacer")</f>
        <v>506</v>
      </c>
      <c r="C17" s="156">
        <f>SUM(C11:C15)/5</f>
        <v>1</v>
      </c>
      <c r="D17" s="146"/>
      <c r="E17" s="157">
        <f>B17</f>
        <v>506</v>
      </c>
      <c r="F17" s="166"/>
      <c r="G17" s="157">
        <f>B17</f>
        <v>506</v>
      </c>
      <c r="H17" s="166"/>
      <c r="I17" s="157">
        <f>B17</f>
        <v>506</v>
      </c>
      <c r="J17" s="166"/>
      <c r="K17" s="157">
        <f>B17</f>
        <v>506</v>
      </c>
      <c r="L17" s="166"/>
      <c r="M17" s="157">
        <f>B17</f>
        <v>506</v>
      </c>
      <c r="N17" s="166"/>
      <c r="O17" s="157">
        <f>B17</f>
        <v>506</v>
      </c>
      <c r="P17" s="166"/>
      <c r="Q17" s="157">
        <f>B17</f>
        <v>506</v>
      </c>
      <c r="R17" s="166"/>
      <c r="S17" s="157">
        <f>B17</f>
        <v>506</v>
      </c>
      <c r="T17" s="167"/>
      <c r="U17" s="157">
        <f>B17</f>
        <v>506</v>
      </c>
      <c r="V17" s="167"/>
      <c r="W17" s="157">
        <f>B17</f>
        <v>506</v>
      </c>
      <c r="X17" s="167"/>
      <c r="Y17" s="157">
        <f>B17</f>
        <v>506</v>
      </c>
      <c r="Z17" s="158">
        <f>SUM(Z11:Z15)/5</f>
        <v>0</v>
      </c>
      <c r="AA17" s="157">
        <f>B17</f>
        <v>506</v>
      </c>
      <c r="AB17" s="158">
        <f>SUM(AB11:AB15)/5</f>
        <v>0</v>
      </c>
      <c r="AC17" s="157">
        <f>B17</f>
        <v>506</v>
      </c>
      <c r="AD17" s="158">
        <f>SUM(AD11:AD15)/5</f>
        <v>0</v>
      </c>
      <c r="AE17" s="157">
        <f>B17</f>
        <v>506</v>
      </c>
      <c r="AF17" s="158">
        <f>SUM(AF11:AF15)/5</f>
        <v>0</v>
      </c>
      <c r="AG17" s="157">
        <f>B17</f>
        <v>506</v>
      </c>
      <c r="AH17" s="158">
        <f>SUM(AH11:AH15)/5</f>
        <v>0</v>
      </c>
      <c r="AI17" s="166"/>
      <c r="AJ17" s="166"/>
    </row>
    <row r="18">
      <c r="A18" s="159"/>
      <c r="B18" s="146"/>
      <c r="C18" s="168"/>
      <c r="D18" s="146"/>
      <c r="E18" s="159"/>
      <c r="F18" s="169"/>
      <c r="G18" s="159"/>
      <c r="H18" s="169"/>
      <c r="I18" s="159"/>
      <c r="J18" s="169"/>
      <c r="K18" s="159"/>
      <c r="L18" s="169"/>
      <c r="M18" s="159"/>
      <c r="N18" s="169"/>
      <c r="O18" s="159"/>
      <c r="P18" s="169"/>
      <c r="Q18" s="159"/>
      <c r="R18" s="169"/>
      <c r="S18" s="159"/>
      <c r="T18" s="170"/>
      <c r="U18" s="159"/>
      <c r="V18" s="170"/>
      <c r="W18" s="171"/>
      <c r="X18" s="170"/>
      <c r="Y18" s="159"/>
      <c r="Z18" s="170"/>
      <c r="AA18" s="159"/>
      <c r="AB18" s="170"/>
      <c r="AC18" s="169"/>
      <c r="AD18" s="170"/>
      <c r="AE18" s="169"/>
      <c r="AF18" s="170"/>
      <c r="AG18" s="169"/>
      <c r="AH18" s="170"/>
      <c r="AI18" s="169"/>
      <c r="AJ18" s="169"/>
    </row>
    <row r="19">
      <c r="A19" s="163" t="s">
        <v>3008</v>
      </c>
      <c r="B19" s="144"/>
      <c r="C19" s="145"/>
      <c r="D19" s="146"/>
      <c r="E19" s="147">
        <v>44855.0</v>
      </c>
      <c r="F19" s="145"/>
      <c r="G19" s="147">
        <v>44862.0</v>
      </c>
      <c r="H19" s="145"/>
      <c r="I19" s="147">
        <v>44869.0</v>
      </c>
      <c r="J19" s="145"/>
      <c r="K19" s="147">
        <v>44876.0</v>
      </c>
      <c r="L19" s="145"/>
      <c r="M19" s="147">
        <v>44883.0</v>
      </c>
      <c r="N19" s="145"/>
      <c r="O19" s="147">
        <v>44890.0</v>
      </c>
      <c r="P19" s="145"/>
      <c r="Q19" s="147">
        <v>44897.0</v>
      </c>
      <c r="R19" s="145"/>
      <c r="S19" s="147">
        <v>44904.0</v>
      </c>
      <c r="T19" s="145"/>
      <c r="U19" s="147">
        <v>44911.0</v>
      </c>
      <c r="V19" s="145"/>
      <c r="W19" s="147">
        <v>44918.0</v>
      </c>
      <c r="X19" s="145"/>
      <c r="Y19" s="147">
        <v>44925.0</v>
      </c>
      <c r="Z19" s="145"/>
      <c r="AA19" s="147">
        <v>44869.0</v>
      </c>
      <c r="AB19" s="145"/>
      <c r="AC19" s="147">
        <v>44883.0</v>
      </c>
      <c r="AD19" s="145"/>
      <c r="AE19" s="147">
        <v>44890.0</v>
      </c>
      <c r="AF19" s="145"/>
      <c r="AG19" s="147">
        <v>44897.0</v>
      </c>
      <c r="AH19" s="145"/>
      <c r="AI19" s="148"/>
      <c r="AJ19" s="148"/>
    </row>
    <row r="20">
      <c r="A20" s="149" t="s">
        <v>5330</v>
      </c>
      <c r="B20" s="150">
        <f>COUNTIFS(Seeds!D:D,"=Pendiente de revisión",Seeds!Y:Y,"=Geometría")+B21</f>
        <v>150</v>
      </c>
      <c r="C20" s="164">
        <f>B20/B26</f>
        <v>1</v>
      </c>
      <c r="D20" s="146"/>
      <c r="E20" s="152">
        <v>0.0</v>
      </c>
      <c r="F20" s="153">
        <f>E20/E26</f>
        <v>0</v>
      </c>
      <c r="G20" s="152">
        <v>0.0</v>
      </c>
      <c r="H20" s="153">
        <f>G20/G26</f>
        <v>0</v>
      </c>
      <c r="I20" s="152">
        <v>0.0</v>
      </c>
      <c r="J20" s="153">
        <f>I20/I26</f>
        <v>0</v>
      </c>
      <c r="K20" s="152">
        <v>0.0</v>
      </c>
      <c r="L20" s="153">
        <f>K20/K26</f>
        <v>0</v>
      </c>
      <c r="M20" s="152">
        <v>1.0</v>
      </c>
      <c r="N20" s="153">
        <f>M20/M26</f>
        <v>0.006666666667</v>
      </c>
      <c r="O20" s="152">
        <v>99.0</v>
      </c>
      <c r="P20" s="153">
        <f>O20/O26</f>
        <v>0.66</v>
      </c>
      <c r="Q20" s="152"/>
      <c r="R20" s="153">
        <f>Q20/Q26</f>
        <v>0</v>
      </c>
      <c r="S20" s="152"/>
      <c r="T20" s="153">
        <f>S20/S26</f>
        <v>0</v>
      </c>
      <c r="U20" s="152"/>
      <c r="V20" s="153">
        <f>U20/U26</f>
        <v>0</v>
      </c>
      <c r="W20" s="152"/>
      <c r="X20" s="153">
        <f>W20/W26</f>
        <v>0</v>
      </c>
      <c r="Y20" s="152"/>
      <c r="Z20" s="153">
        <f>Y20/Y26</f>
        <v>0</v>
      </c>
      <c r="AA20" s="152"/>
      <c r="AB20" s="153">
        <f>AA20/AA26</f>
        <v>0</v>
      </c>
      <c r="AC20" s="152"/>
      <c r="AD20" s="153">
        <f>AC20/AC26</f>
        <v>0</v>
      </c>
      <c r="AE20" s="152"/>
      <c r="AF20" s="153">
        <f>AE20/AE26</f>
        <v>0</v>
      </c>
      <c r="AG20" s="152"/>
      <c r="AH20" s="153">
        <f>AG20/AG26</f>
        <v>0</v>
      </c>
      <c r="AI20" s="153"/>
      <c r="AJ20" s="153"/>
    </row>
    <row r="21">
      <c r="A21" s="154" t="s">
        <v>5331</v>
      </c>
      <c r="B21" s="150">
        <f>COUNTIFS(Seeds!D:D,"=Ortografía+cast",Seeds!Y:Y,"=Geometría")+B22</f>
        <v>150</v>
      </c>
      <c r="C21" s="164">
        <f>B21/B26</f>
        <v>1</v>
      </c>
      <c r="D21" s="146"/>
      <c r="E21" s="152">
        <v>0.0</v>
      </c>
      <c r="F21" s="153">
        <f>E21/E26</f>
        <v>0</v>
      </c>
      <c r="G21" s="152">
        <v>0.0</v>
      </c>
      <c r="H21" s="153">
        <f>G21/G26</f>
        <v>0</v>
      </c>
      <c r="I21" s="152">
        <v>0.0</v>
      </c>
      <c r="J21" s="153">
        <f>I21/I26</f>
        <v>0</v>
      </c>
      <c r="K21" s="152">
        <v>0.0</v>
      </c>
      <c r="L21" s="153">
        <f>K21/K26</f>
        <v>0</v>
      </c>
      <c r="M21" s="152">
        <v>0.0</v>
      </c>
      <c r="N21" s="153">
        <f>M21/M26</f>
        <v>0</v>
      </c>
      <c r="O21" s="152">
        <v>99.0</v>
      </c>
      <c r="P21" s="153">
        <f>O21/O26</f>
        <v>0.66</v>
      </c>
      <c r="Q21" s="152"/>
      <c r="R21" s="153">
        <f>Q21/Q26</f>
        <v>0</v>
      </c>
      <c r="S21" s="152"/>
      <c r="T21" s="153">
        <f>S21/S26</f>
        <v>0</v>
      </c>
      <c r="U21" s="152"/>
      <c r="V21" s="153">
        <f>U21/U26</f>
        <v>0</v>
      </c>
      <c r="W21" s="152"/>
      <c r="X21" s="153">
        <f>W21/W26</f>
        <v>0</v>
      </c>
      <c r="Y21" s="152"/>
      <c r="Z21" s="153">
        <f>Y21/Y26</f>
        <v>0</v>
      </c>
      <c r="AA21" s="152"/>
      <c r="AB21" s="153">
        <f>AA21/AA26</f>
        <v>0</v>
      </c>
      <c r="AC21" s="152"/>
      <c r="AD21" s="153">
        <f>AC21/AC26</f>
        <v>0</v>
      </c>
      <c r="AE21" s="152"/>
      <c r="AF21" s="153">
        <f>AE21/AE26</f>
        <v>0</v>
      </c>
      <c r="AG21" s="152"/>
      <c r="AH21" s="153">
        <f>AG21/AG26</f>
        <v>0</v>
      </c>
      <c r="AI21" s="153"/>
      <c r="AJ21" s="153"/>
    </row>
    <row r="22">
      <c r="A22" s="149" t="s">
        <v>3824</v>
      </c>
      <c r="B22" s="150">
        <f>COUNTIFS(Seeds!D:D,"=JSON sin imagen",Seeds!Y:Y,"=Geometría")+B23</f>
        <v>150</v>
      </c>
      <c r="C22" s="164">
        <f>B22/B26</f>
        <v>1</v>
      </c>
      <c r="D22" s="146"/>
      <c r="E22" s="152">
        <v>0.0</v>
      </c>
      <c r="F22" s="153">
        <f>E22/E26</f>
        <v>0</v>
      </c>
      <c r="G22" s="152">
        <v>0.0</v>
      </c>
      <c r="H22" s="153">
        <f>G22/G26</f>
        <v>0</v>
      </c>
      <c r="I22" s="152">
        <v>0.0</v>
      </c>
      <c r="J22" s="153">
        <f>I22/I26</f>
        <v>0</v>
      </c>
      <c r="K22" s="152">
        <v>0.0</v>
      </c>
      <c r="L22" s="153">
        <f>K22/K26</f>
        <v>0</v>
      </c>
      <c r="M22" s="152">
        <v>0.0</v>
      </c>
      <c r="N22" s="153">
        <f>M22/M26</f>
        <v>0</v>
      </c>
      <c r="O22" s="152">
        <v>84.0</v>
      </c>
      <c r="P22" s="153">
        <f>O22/O26</f>
        <v>0.56</v>
      </c>
      <c r="Q22" s="152"/>
      <c r="R22" s="153">
        <f>Q22/Q26</f>
        <v>0</v>
      </c>
      <c r="S22" s="152"/>
      <c r="T22" s="153">
        <f>S22/S26</f>
        <v>0</v>
      </c>
      <c r="U22" s="152"/>
      <c r="V22" s="153">
        <f>U22/U26</f>
        <v>0</v>
      </c>
      <c r="W22" s="152"/>
      <c r="X22" s="153">
        <f>W22/W26</f>
        <v>0</v>
      </c>
      <c r="Y22" s="152"/>
      <c r="Z22" s="153">
        <f>Y22/Y26</f>
        <v>0</v>
      </c>
      <c r="AA22" s="152"/>
      <c r="AB22" s="153">
        <f>AA22/AA26</f>
        <v>0</v>
      </c>
      <c r="AC22" s="152"/>
      <c r="AD22" s="153">
        <f>AC22/AC26</f>
        <v>0</v>
      </c>
      <c r="AE22" s="152"/>
      <c r="AF22" s="153">
        <f>AE22/AE26</f>
        <v>0</v>
      </c>
      <c r="AG22" s="152"/>
      <c r="AH22" s="153">
        <f>AG22/AG26</f>
        <v>0</v>
      </c>
      <c r="AI22" s="153"/>
      <c r="AJ22" s="153"/>
    </row>
    <row r="23">
      <c r="A23" s="149" t="s">
        <v>5332</v>
      </c>
      <c r="B23" s="150">
        <f>COUNTIFS(Seeds!D:D,"=JSON con imagen",Seeds!Y:Y,"=Geometría")+B24</f>
        <v>150</v>
      </c>
      <c r="C23" s="164">
        <f>B23/B26</f>
        <v>1</v>
      </c>
      <c r="D23" s="146"/>
      <c r="E23" s="152">
        <v>0.0</v>
      </c>
      <c r="F23" s="153">
        <f>E23/E26</f>
        <v>0</v>
      </c>
      <c r="G23" s="152">
        <v>0.0</v>
      </c>
      <c r="H23" s="153">
        <f>G23/G26</f>
        <v>0</v>
      </c>
      <c r="I23" s="152">
        <v>0.0</v>
      </c>
      <c r="J23" s="153">
        <f>I23/I26</f>
        <v>0</v>
      </c>
      <c r="K23" s="152">
        <v>0.0</v>
      </c>
      <c r="L23" s="153">
        <f>K23/K26</f>
        <v>0</v>
      </c>
      <c r="M23" s="152">
        <v>0.0</v>
      </c>
      <c r="N23" s="153">
        <f>M23/M26</f>
        <v>0</v>
      </c>
      <c r="O23" s="152">
        <v>19.0</v>
      </c>
      <c r="P23" s="153">
        <f>O23/O26</f>
        <v>0.1266666667</v>
      </c>
      <c r="Q23" s="152"/>
      <c r="R23" s="153">
        <f>Q23/Q26</f>
        <v>0</v>
      </c>
      <c r="S23" s="152"/>
      <c r="T23" s="153">
        <f>S23/S26</f>
        <v>0</v>
      </c>
      <c r="U23" s="152"/>
      <c r="V23" s="153">
        <f>U23/U26</f>
        <v>0</v>
      </c>
      <c r="W23" s="152"/>
      <c r="X23" s="153">
        <f>W23/W26</f>
        <v>0</v>
      </c>
      <c r="Y23" s="152"/>
      <c r="Z23" s="153">
        <f>Y23/Y26</f>
        <v>0</v>
      </c>
      <c r="AA23" s="152"/>
      <c r="AB23" s="153">
        <f>AA23/AA26</f>
        <v>0</v>
      </c>
      <c r="AC23" s="152"/>
      <c r="AD23" s="153">
        <f>AC23/AC26</f>
        <v>0</v>
      </c>
      <c r="AE23" s="152"/>
      <c r="AF23" s="153">
        <f>AE23/AE26</f>
        <v>0</v>
      </c>
      <c r="AG23" s="152"/>
      <c r="AH23" s="153">
        <f>AG23/AG26</f>
        <v>0</v>
      </c>
      <c r="AI23" s="153"/>
      <c r="AJ23" s="153"/>
    </row>
    <row r="24">
      <c r="A24" s="149" t="s">
        <v>33</v>
      </c>
      <c r="B24" s="150">
        <f>COUNTIFS(Seeds!D:D,"=JSON revisado",Seeds!Y:Y,"=Geometría")</f>
        <v>150</v>
      </c>
      <c r="C24" s="164">
        <f>B24/B26</f>
        <v>1</v>
      </c>
      <c r="D24" s="146"/>
      <c r="E24" s="152">
        <v>0.0</v>
      </c>
      <c r="F24" s="153">
        <f>E24/E26</f>
        <v>0</v>
      </c>
      <c r="G24" s="152">
        <v>0.0</v>
      </c>
      <c r="H24" s="153">
        <f>G24/G26</f>
        <v>0</v>
      </c>
      <c r="I24" s="172">
        <v>0.0</v>
      </c>
      <c r="J24" s="153">
        <f>I24/I26</f>
        <v>0</v>
      </c>
      <c r="K24" s="152">
        <v>0.0</v>
      </c>
      <c r="L24" s="153">
        <f>K24/K26</f>
        <v>0</v>
      </c>
      <c r="M24" s="152">
        <v>0.0</v>
      </c>
      <c r="N24" s="153">
        <f>M24/M26</f>
        <v>0</v>
      </c>
      <c r="O24" s="152">
        <v>12.0</v>
      </c>
      <c r="P24" s="153">
        <f>O24/O26</f>
        <v>0.08</v>
      </c>
      <c r="Q24" s="152"/>
      <c r="R24" s="153">
        <f>Q24/Q26</f>
        <v>0</v>
      </c>
      <c r="S24" s="152"/>
      <c r="T24" s="153">
        <f>S24/S26</f>
        <v>0</v>
      </c>
      <c r="U24" s="152"/>
      <c r="V24" s="153">
        <f>U24/U26</f>
        <v>0</v>
      </c>
      <c r="W24" s="152"/>
      <c r="X24" s="153">
        <f>W24/W26</f>
        <v>0</v>
      </c>
      <c r="Y24" s="152"/>
      <c r="Z24" s="153">
        <f>Y24/Y26</f>
        <v>0</v>
      </c>
      <c r="AA24" s="152"/>
      <c r="AB24" s="153">
        <f>AA24/AA26</f>
        <v>0</v>
      </c>
      <c r="AC24" s="152"/>
      <c r="AD24" s="153">
        <f>AC24/AC26</f>
        <v>0</v>
      </c>
      <c r="AE24" s="152"/>
      <c r="AF24" s="153">
        <f>AE24/AE26</f>
        <v>0</v>
      </c>
      <c r="AG24" s="152"/>
      <c r="AH24" s="153">
        <f>AG24/AG26</f>
        <v>0</v>
      </c>
      <c r="AI24" s="153"/>
      <c r="AJ24" s="153"/>
    </row>
    <row r="25">
      <c r="A25" s="154" t="s">
        <v>5333</v>
      </c>
      <c r="B25" s="165">
        <f>COUNTIFS(Seeds!E:E,"=Sí",Seeds!Y:Y,"=Geometría")</f>
        <v>0</v>
      </c>
      <c r="C25" s="164">
        <f>B25/B26</f>
        <v>0</v>
      </c>
      <c r="D25" s="146"/>
      <c r="E25" s="152">
        <v>0.0</v>
      </c>
      <c r="F25" s="153">
        <f>E25/E26</f>
        <v>0</v>
      </c>
      <c r="G25" s="152">
        <v>0.0</v>
      </c>
      <c r="H25" s="153">
        <f>G25/G26</f>
        <v>0</v>
      </c>
      <c r="I25" s="152">
        <v>0.0</v>
      </c>
      <c r="J25" s="153">
        <f>I25/I26</f>
        <v>0</v>
      </c>
      <c r="K25" s="152">
        <v>0.0</v>
      </c>
      <c r="L25" s="153">
        <f>K25/K26</f>
        <v>0</v>
      </c>
      <c r="M25" s="152">
        <v>0.0</v>
      </c>
      <c r="N25" s="153">
        <f>M25/M26</f>
        <v>0</v>
      </c>
      <c r="O25" s="152">
        <v>3.0</v>
      </c>
      <c r="P25" s="153">
        <f>O25/O26</f>
        <v>0.02</v>
      </c>
      <c r="Q25" s="152"/>
      <c r="R25" s="153">
        <f>Q25/Q26</f>
        <v>0</v>
      </c>
      <c r="S25" s="152"/>
      <c r="T25" s="153">
        <f>S25/S26</f>
        <v>0</v>
      </c>
      <c r="U25" s="152"/>
      <c r="V25" s="153">
        <f>U25/U26</f>
        <v>0</v>
      </c>
      <c r="W25" s="152"/>
      <c r="X25" s="153">
        <f>W25/W26</f>
        <v>0</v>
      </c>
      <c r="Y25" s="152"/>
      <c r="Z25" s="153">
        <f>Y25/Y26</f>
        <v>0</v>
      </c>
      <c r="AA25" s="152"/>
      <c r="AB25" s="153">
        <f>AA25/AA26</f>
        <v>0</v>
      </c>
      <c r="AC25" s="152"/>
      <c r="AD25" s="153">
        <f>AC25/AC26</f>
        <v>0</v>
      </c>
      <c r="AE25" s="152"/>
      <c r="AF25" s="153">
        <f>AE25/AE26</f>
        <v>0</v>
      </c>
      <c r="AG25" s="152"/>
      <c r="AH25" s="153">
        <f>AG25/AG26</f>
        <v>0</v>
      </c>
      <c r="AI25" s="153"/>
      <c r="AJ25" s="153"/>
    </row>
    <row r="26">
      <c r="A26" s="154" t="s">
        <v>555</v>
      </c>
      <c r="B26" s="150">
        <f>COUNTIFS(Seeds!Y:Y,"=Geometría")-COUNTIFS(Seeds!Y:Y,"=Geometría",Seeds!D:D,"=No hacer")</f>
        <v>150</v>
      </c>
      <c r="C26" s="156">
        <f>SUM(C20:C24)/5</f>
        <v>1</v>
      </c>
      <c r="D26" s="146"/>
      <c r="E26" s="173">
        <f>B26</f>
        <v>150</v>
      </c>
      <c r="F26" s="158">
        <f>SUM(F20:F24)/7</f>
        <v>0</v>
      </c>
      <c r="G26" s="173">
        <f>B26</f>
        <v>150</v>
      </c>
      <c r="H26" s="158">
        <f>SUM(H20:H24)/7</f>
        <v>0</v>
      </c>
      <c r="I26" s="173">
        <f>B26</f>
        <v>150</v>
      </c>
      <c r="J26" s="158">
        <f>SUM(J20:J24)/7</f>
        <v>0</v>
      </c>
      <c r="K26" s="173">
        <f>B26</f>
        <v>150</v>
      </c>
      <c r="L26" s="158">
        <f>SUM(L20:L24)/7</f>
        <v>0</v>
      </c>
      <c r="M26" s="173">
        <f>B26</f>
        <v>150</v>
      </c>
      <c r="N26" s="158">
        <f>SUM(N20:N24)/7</f>
        <v>0.0009523809524</v>
      </c>
      <c r="O26" s="173">
        <f>B26</f>
        <v>150</v>
      </c>
      <c r="P26" s="158">
        <f>SUM(P20:P24)/7</f>
        <v>0.2980952381</v>
      </c>
      <c r="Q26" s="173">
        <f>B26</f>
        <v>150</v>
      </c>
      <c r="R26" s="158">
        <f>SUM(R20:R24)/7</f>
        <v>0</v>
      </c>
      <c r="S26" s="173">
        <f>B26</f>
        <v>150</v>
      </c>
      <c r="T26" s="158">
        <f>SUM(T20:T24)/7</f>
        <v>0</v>
      </c>
      <c r="U26" s="173">
        <f>B26</f>
        <v>150</v>
      </c>
      <c r="V26" s="167"/>
      <c r="W26" s="173">
        <f>B26</f>
        <v>150</v>
      </c>
      <c r="X26" s="167"/>
      <c r="Y26" s="157">
        <f>B26</f>
        <v>150</v>
      </c>
      <c r="Z26" s="158">
        <f>SUM(Z20:Z24)/5</f>
        <v>0</v>
      </c>
      <c r="AA26" s="157">
        <f>B26</f>
        <v>150</v>
      </c>
      <c r="AB26" s="158">
        <f>SUM(AB20:AB24)/5</f>
        <v>0</v>
      </c>
      <c r="AC26" s="157">
        <f>B26</f>
        <v>150</v>
      </c>
      <c r="AD26" s="158">
        <f>SUM(AD20:AD24)/5</f>
        <v>0</v>
      </c>
      <c r="AE26" s="157">
        <f>B26</f>
        <v>150</v>
      </c>
      <c r="AF26" s="158">
        <f>SUM(AF20:AF24)/5</f>
        <v>0</v>
      </c>
      <c r="AG26" s="157">
        <f>B26</f>
        <v>150</v>
      </c>
      <c r="AH26" s="158">
        <f>SUM(AH20:AH24)/5</f>
        <v>0</v>
      </c>
      <c r="AI26" s="158"/>
      <c r="AJ26" s="158"/>
    </row>
    <row r="27">
      <c r="A27" s="159"/>
      <c r="B27" s="146"/>
      <c r="C27" s="168"/>
      <c r="D27" s="146"/>
      <c r="E27" s="174"/>
      <c r="F27" s="175"/>
      <c r="G27" s="174"/>
      <c r="H27" s="175"/>
      <c r="I27" s="174"/>
      <c r="J27" s="175"/>
      <c r="K27" s="174"/>
      <c r="L27" s="175"/>
      <c r="M27" s="174"/>
      <c r="N27" s="175"/>
      <c r="O27" s="174"/>
      <c r="P27" s="175"/>
      <c r="Q27" s="174"/>
      <c r="R27" s="175"/>
      <c r="S27" s="174"/>
      <c r="T27" s="176"/>
      <c r="U27" s="174"/>
      <c r="V27" s="176"/>
      <c r="W27" s="177"/>
      <c r="X27" s="176"/>
      <c r="Y27" s="174"/>
      <c r="Z27" s="176"/>
      <c r="AA27" s="174"/>
      <c r="AB27" s="176"/>
      <c r="AC27" s="175"/>
      <c r="AD27" s="176"/>
      <c r="AE27" s="175"/>
      <c r="AF27" s="176"/>
      <c r="AG27" s="175"/>
      <c r="AH27" s="176"/>
      <c r="AI27" s="175"/>
      <c r="AJ27" s="175"/>
    </row>
    <row r="28">
      <c r="A28" s="163" t="s">
        <v>2260</v>
      </c>
      <c r="B28" s="144"/>
      <c r="C28" s="145"/>
      <c r="D28" s="146"/>
      <c r="E28" s="147">
        <v>44855.0</v>
      </c>
      <c r="F28" s="145"/>
      <c r="G28" s="147">
        <v>44862.0</v>
      </c>
      <c r="H28" s="145"/>
      <c r="I28" s="147">
        <v>44869.0</v>
      </c>
      <c r="J28" s="145"/>
      <c r="K28" s="147">
        <v>44876.0</v>
      </c>
      <c r="L28" s="145"/>
      <c r="M28" s="147">
        <v>44883.0</v>
      </c>
      <c r="N28" s="145"/>
      <c r="O28" s="147">
        <v>44890.0</v>
      </c>
      <c r="P28" s="145"/>
      <c r="Q28" s="147">
        <v>44897.0</v>
      </c>
      <c r="R28" s="145"/>
      <c r="S28" s="147">
        <v>44904.0</v>
      </c>
      <c r="T28" s="145"/>
      <c r="U28" s="147">
        <v>44911.0</v>
      </c>
      <c r="V28" s="145"/>
      <c r="W28" s="147">
        <v>44918.0</v>
      </c>
      <c r="X28" s="145"/>
      <c r="Y28" s="147">
        <v>44925.0</v>
      </c>
      <c r="Z28" s="145"/>
      <c r="AA28" s="178">
        <v>44869.0</v>
      </c>
      <c r="AB28" s="145"/>
      <c r="AC28" s="178">
        <v>44883.0</v>
      </c>
      <c r="AD28" s="145"/>
      <c r="AE28" s="178">
        <v>44890.0</v>
      </c>
      <c r="AF28" s="145"/>
      <c r="AG28" s="178">
        <v>44897.0</v>
      </c>
      <c r="AH28" s="145"/>
      <c r="AI28" s="148"/>
      <c r="AJ28" s="148"/>
    </row>
    <row r="29">
      <c r="A29" s="149" t="s">
        <v>5330</v>
      </c>
      <c r="B29" s="150">
        <f>COUNTIFS(Seeds!D:D,"=Pendiente de revisión",Seeds!Y:Y,"=Magnitudes y medida")+B30</f>
        <v>159</v>
      </c>
      <c r="C29" s="164">
        <f>B29/B35</f>
        <v>1</v>
      </c>
      <c r="D29" s="146"/>
      <c r="E29" s="152">
        <v>1.0</v>
      </c>
      <c r="F29" s="153">
        <f>E29/E35</f>
        <v>0.006289308176</v>
      </c>
      <c r="G29" s="152">
        <v>1.0</v>
      </c>
      <c r="H29" s="153">
        <f>G29/G35</f>
        <v>0.006289308176</v>
      </c>
      <c r="I29" s="152">
        <v>1.0</v>
      </c>
      <c r="J29" s="153">
        <f>I29/I35</f>
        <v>0.006289308176</v>
      </c>
      <c r="K29" s="152">
        <v>1.0</v>
      </c>
      <c r="L29" s="153">
        <f>K29/K35</f>
        <v>0.006289308176</v>
      </c>
      <c r="M29" s="152">
        <v>4.0</v>
      </c>
      <c r="N29" s="153">
        <f>M29/M35</f>
        <v>0.0251572327</v>
      </c>
      <c r="O29" s="152">
        <v>103.0</v>
      </c>
      <c r="P29" s="153">
        <f>O29/O35</f>
        <v>0.6477987421</v>
      </c>
      <c r="Q29" s="152"/>
      <c r="R29" s="153">
        <f>Q29/Q35</f>
        <v>0</v>
      </c>
      <c r="S29" s="152"/>
      <c r="T29" s="153">
        <f>S29/S35</f>
        <v>0</v>
      </c>
      <c r="U29" s="152"/>
      <c r="V29" s="153">
        <f>U29/U35</f>
        <v>0</v>
      </c>
      <c r="W29" s="152"/>
      <c r="X29" s="153">
        <f>W29/W35</f>
        <v>0</v>
      </c>
      <c r="Y29" s="152"/>
      <c r="Z29" s="153">
        <f>Y29/Y35</f>
        <v>0</v>
      </c>
      <c r="AA29" s="152"/>
      <c r="AB29" s="153">
        <f>AA29/AA35</f>
        <v>0</v>
      </c>
      <c r="AC29" s="152"/>
      <c r="AD29" s="153">
        <f>AC29/AC35</f>
        <v>0</v>
      </c>
      <c r="AE29" s="152"/>
      <c r="AF29" s="153">
        <f>AE29/AE35</f>
        <v>0</v>
      </c>
      <c r="AG29" s="152"/>
      <c r="AH29" s="153">
        <f>AG29/AG35</f>
        <v>0</v>
      </c>
      <c r="AI29" s="153"/>
      <c r="AJ29" s="153"/>
    </row>
    <row r="30">
      <c r="A30" s="154" t="s">
        <v>5331</v>
      </c>
      <c r="B30" s="150">
        <f>COUNTIFS(Seeds!D:D,"=Ortografía+cast",Seeds!Y:Y,"=Magnitudes y medida")+B31</f>
        <v>159</v>
      </c>
      <c r="C30" s="164">
        <f>B30/B35</f>
        <v>1</v>
      </c>
      <c r="D30" s="146"/>
      <c r="E30" s="152">
        <v>0.0</v>
      </c>
      <c r="F30" s="153">
        <f>E30/E35</f>
        <v>0</v>
      </c>
      <c r="G30" s="152">
        <v>0.0</v>
      </c>
      <c r="H30" s="153">
        <f>G30/G35</f>
        <v>0</v>
      </c>
      <c r="I30" s="152">
        <v>0.0</v>
      </c>
      <c r="J30" s="153">
        <f>I30/I35</f>
        <v>0</v>
      </c>
      <c r="K30" s="152">
        <v>1.0</v>
      </c>
      <c r="L30" s="153">
        <f>K30/K35</f>
        <v>0.006289308176</v>
      </c>
      <c r="M30" s="152">
        <v>1.0</v>
      </c>
      <c r="N30" s="153">
        <f>M30/M35</f>
        <v>0.006289308176</v>
      </c>
      <c r="O30" s="152">
        <v>103.0</v>
      </c>
      <c r="P30" s="153">
        <f>O30/O35</f>
        <v>0.6477987421</v>
      </c>
      <c r="Q30" s="152"/>
      <c r="R30" s="153">
        <f>Q30/Q35</f>
        <v>0</v>
      </c>
      <c r="S30" s="152"/>
      <c r="T30" s="153">
        <f>S30/S35</f>
        <v>0</v>
      </c>
      <c r="U30" s="152"/>
      <c r="V30" s="153">
        <f>U30/U35</f>
        <v>0</v>
      </c>
      <c r="W30" s="152"/>
      <c r="X30" s="153">
        <f>W30/W35</f>
        <v>0</v>
      </c>
      <c r="Y30" s="152"/>
      <c r="Z30" s="153">
        <f>Y30/Y35</f>
        <v>0</v>
      </c>
      <c r="AA30" s="152"/>
      <c r="AB30" s="153">
        <f>AA30/AA35</f>
        <v>0</v>
      </c>
      <c r="AC30" s="152"/>
      <c r="AD30" s="153">
        <f>AC30/AC35</f>
        <v>0</v>
      </c>
      <c r="AE30" s="152"/>
      <c r="AF30" s="153">
        <f>AE30/AE35</f>
        <v>0</v>
      </c>
      <c r="AG30" s="152"/>
      <c r="AH30" s="153">
        <f>AG30/AG35</f>
        <v>0</v>
      </c>
      <c r="AI30" s="153"/>
      <c r="AJ30" s="153"/>
    </row>
    <row r="31">
      <c r="A31" s="149" t="s">
        <v>3824</v>
      </c>
      <c r="B31" s="150">
        <f>COUNTIFS(Seeds!D:D,"=JSON sin imagen",Seeds!Y:Y,"=Magnitudes y medida")+B32</f>
        <v>159</v>
      </c>
      <c r="C31" s="164">
        <f>B31/B35</f>
        <v>1</v>
      </c>
      <c r="D31" s="146"/>
      <c r="E31" s="152">
        <v>0.0</v>
      </c>
      <c r="F31" s="153">
        <f>E31/E35</f>
        <v>0</v>
      </c>
      <c r="G31" s="152">
        <v>0.0</v>
      </c>
      <c r="H31" s="153">
        <f>G31/G35</f>
        <v>0</v>
      </c>
      <c r="I31" s="152">
        <v>0.0</v>
      </c>
      <c r="J31" s="153">
        <f>I31/I35</f>
        <v>0</v>
      </c>
      <c r="K31" s="152">
        <v>0.0</v>
      </c>
      <c r="L31" s="153">
        <f>K31/K35</f>
        <v>0</v>
      </c>
      <c r="M31" s="152">
        <v>0.0</v>
      </c>
      <c r="N31" s="153">
        <f>M31/M35</f>
        <v>0</v>
      </c>
      <c r="O31" s="152">
        <v>96.0</v>
      </c>
      <c r="P31" s="153">
        <f>O31/O35</f>
        <v>0.6037735849</v>
      </c>
      <c r="Q31" s="152"/>
      <c r="R31" s="153">
        <f>Q31/Q35</f>
        <v>0</v>
      </c>
      <c r="S31" s="152"/>
      <c r="T31" s="153">
        <f>S31/S35</f>
        <v>0</v>
      </c>
      <c r="U31" s="152"/>
      <c r="V31" s="153">
        <f>U31/U35</f>
        <v>0</v>
      </c>
      <c r="W31" s="152"/>
      <c r="X31" s="153">
        <f>W31/W35</f>
        <v>0</v>
      </c>
      <c r="Y31" s="152"/>
      <c r="Z31" s="153">
        <f>Y31/Y35</f>
        <v>0</v>
      </c>
      <c r="AA31" s="152"/>
      <c r="AB31" s="153">
        <f>AA31/AA35</f>
        <v>0</v>
      </c>
      <c r="AC31" s="152"/>
      <c r="AD31" s="153">
        <f>AC31/AC35</f>
        <v>0</v>
      </c>
      <c r="AE31" s="152"/>
      <c r="AF31" s="153">
        <f>AE31/AE35</f>
        <v>0</v>
      </c>
      <c r="AG31" s="152"/>
      <c r="AH31" s="153">
        <f>AG31/AG35</f>
        <v>0</v>
      </c>
      <c r="AI31" s="153"/>
      <c r="AJ31" s="153"/>
    </row>
    <row r="32">
      <c r="A32" s="149" t="s">
        <v>5332</v>
      </c>
      <c r="B32" s="150">
        <f>COUNTIFS(Seeds!D:D,"=JSON con imagen",Seeds!Y:Y,"=Magnitudes y medida")+B33</f>
        <v>159</v>
      </c>
      <c r="C32" s="164">
        <f>B32/B35</f>
        <v>1</v>
      </c>
      <c r="D32" s="146"/>
      <c r="E32" s="152">
        <v>0.0</v>
      </c>
      <c r="F32" s="153">
        <f>E32/E35</f>
        <v>0</v>
      </c>
      <c r="G32" s="152">
        <v>0.0</v>
      </c>
      <c r="H32" s="153">
        <f>G32/G35</f>
        <v>0</v>
      </c>
      <c r="I32" s="152">
        <v>0.0</v>
      </c>
      <c r="J32" s="153">
        <f>I32/I35</f>
        <v>0</v>
      </c>
      <c r="K32" s="152">
        <v>0.0</v>
      </c>
      <c r="L32" s="153">
        <f>K32/K35</f>
        <v>0</v>
      </c>
      <c r="M32" s="152">
        <v>0.0</v>
      </c>
      <c r="N32" s="153">
        <f>M32/M35</f>
        <v>0</v>
      </c>
      <c r="O32" s="152">
        <v>71.0</v>
      </c>
      <c r="P32" s="153">
        <f>O32/O35</f>
        <v>0.4465408805</v>
      </c>
      <c r="Q32" s="152"/>
      <c r="R32" s="153">
        <f>Q32/Q35</f>
        <v>0</v>
      </c>
      <c r="S32" s="152"/>
      <c r="T32" s="153">
        <f>S32/S35</f>
        <v>0</v>
      </c>
      <c r="U32" s="152"/>
      <c r="V32" s="153">
        <f>U32/U35</f>
        <v>0</v>
      </c>
      <c r="W32" s="152"/>
      <c r="X32" s="153">
        <f>W32/W35</f>
        <v>0</v>
      </c>
      <c r="Y32" s="152"/>
      <c r="Z32" s="153">
        <f>Y32/Y35</f>
        <v>0</v>
      </c>
      <c r="AA32" s="152"/>
      <c r="AB32" s="153">
        <f>AA32/AA35</f>
        <v>0</v>
      </c>
      <c r="AC32" s="152"/>
      <c r="AD32" s="153">
        <f>AC32/AC35</f>
        <v>0</v>
      </c>
      <c r="AE32" s="152"/>
      <c r="AF32" s="153">
        <f>AE32/AE35</f>
        <v>0</v>
      </c>
      <c r="AG32" s="152"/>
      <c r="AH32" s="153">
        <f>AG32/AG35</f>
        <v>0</v>
      </c>
      <c r="AI32" s="153"/>
      <c r="AJ32" s="153"/>
    </row>
    <row r="33">
      <c r="A33" s="149" t="s">
        <v>33</v>
      </c>
      <c r="B33" s="165">
        <f>COUNTIFS(Seeds!D:D,"=JSON revisado",Seeds!Y:Y,"=Magnitudes y medida")</f>
        <v>159</v>
      </c>
      <c r="C33" s="164">
        <f>B33/B35</f>
        <v>1</v>
      </c>
      <c r="D33" s="146"/>
      <c r="E33" s="152">
        <v>0.0</v>
      </c>
      <c r="F33" s="153">
        <f>E33/E35</f>
        <v>0</v>
      </c>
      <c r="G33" s="152">
        <v>0.0</v>
      </c>
      <c r="H33" s="153">
        <f>G33/G35</f>
        <v>0</v>
      </c>
      <c r="I33" s="152">
        <v>0.0</v>
      </c>
      <c r="J33" s="153">
        <f>I33/I35</f>
        <v>0</v>
      </c>
      <c r="K33" s="152">
        <v>0.0</v>
      </c>
      <c r="L33" s="153">
        <f>K33/K35</f>
        <v>0</v>
      </c>
      <c r="M33" s="152">
        <v>0.0</v>
      </c>
      <c r="N33" s="153">
        <f>M33/M35</f>
        <v>0</v>
      </c>
      <c r="O33" s="152">
        <v>64.0</v>
      </c>
      <c r="P33" s="153">
        <f>O33/O35</f>
        <v>0.4025157233</v>
      </c>
      <c r="Q33" s="152"/>
      <c r="R33" s="153">
        <f>Q33/Q35</f>
        <v>0</v>
      </c>
      <c r="S33" s="152"/>
      <c r="T33" s="153">
        <f>S33/S35</f>
        <v>0</v>
      </c>
      <c r="U33" s="152"/>
      <c r="V33" s="153">
        <f>U33/U35</f>
        <v>0</v>
      </c>
      <c r="W33" s="152"/>
      <c r="X33" s="153">
        <f>W33/W35</f>
        <v>0</v>
      </c>
      <c r="Y33" s="152"/>
      <c r="Z33" s="153">
        <f>Y33/Y35</f>
        <v>0</v>
      </c>
      <c r="AA33" s="152"/>
      <c r="AB33" s="153">
        <f>AA33/AA35</f>
        <v>0</v>
      </c>
      <c r="AC33" s="152"/>
      <c r="AD33" s="153">
        <f>AC33/AC35</f>
        <v>0</v>
      </c>
      <c r="AE33" s="152"/>
      <c r="AF33" s="153">
        <f>AE33/AE35</f>
        <v>0</v>
      </c>
      <c r="AG33" s="152"/>
      <c r="AH33" s="153">
        <f>AG33/AG35</f>
        <v>0</v>
      </c>
      <c r="AI33" s="153"/>
      <c r="AJ33" s="153"/>
    </row>
    <row r="34">
      <c r="A34" s="154" t="s">
        <v>5333</v>
      </c>
      <c r="B34" s="150">
        <f>COUNTIFS(Seeds!E:E,"=Sí",Seeds!Y:Y,"=Magnitudes y medida")</f>
        <v>0</v>
      </c>
      <c r="C34" s="164">
        <f>B34/B35</f>
        <v>0</v>
      </c>
      <c r="D34" s="146"/>
      <c r="E34" s="152">
        <v>0.0</v>
      </c>
      <c r="F34" s="153">
        <f>E34/E35</f>
        <v>0</v>
      </c>
      <c r="G34" s="152">
        <v>0.0</v>
      </c>
      <c r="H34" s="153">
        <f>G34/G35</f>
        <v>0</v>
      </c>
      <c r="I34" s="152">
        <v>0.0</v>
      </c>
      <c r="J34" s="153">
        <f>I34/I35</f>
        <v>0</v>
      </c>
      <c r="K34" s="152">
        <v>0.0</v>
      </c>
      <c r="L34" s="153">
        <f>K34/K35</f>
        <v>0</v>
      </c>
      <c r="M34" s="152">
        <v>0.0</v>
      </c>
      <c r="N34" s="153">
        <f>M34/M35</f>
        <v>0</v>
      </c>
      <c r="O34" s="152">
        <v>1.0</v>
      </c>
      <c r="P34" s="153">
        <f>O34/O35</f>
        <v>0.006289308176</v>
      </c>
      <c r="Q34" s="152"/>
      <c r="R34" s="153">
        <f>Q34/Q35</f>
        <v>0</v>
      </c>
      <c r="S34" s="152"/>
      <c r="T34" s="153">
        <f>S34/S35</f>
        <v>0</v>
      </c>
      <c r="U34" s="152"/>
      <c r="V34" s="153">
        <f>U34/U35</f>
        <v>0</v>
      </c>
      <c r="W34" s="152"/>
      <c r="X34" s="153">
        <f>W34/W35</f>
        <v>0</v>
      </c>
      <c r="Y34" s="152"/>
      <c r="Z34" s="153">
        <f>Y34/Y35</f>
        <v>0</v>
      </c>
      <c r="AA34" s="152"/>
      <c r="AB34" s="153">
        <f>AA34/AA35</f>
        <v>0</v>
      </c>
      <c r="AC34" s="152"/>
      <c r="AD34" s="153">
        <f>AC34/AC35</f>
        <v>0</v>
      </c>
      <c r="AE34" s="152"/>
      <c r="AF34" s="153">
        <f>AE34/AE35</f>
        <v>0</v>
      </c>
      <c r="AG34" s="152"/>
      <c r="AH34" s="153">
        <f>AG34/AG35</f>
        <v>0</v>
      </c>
      <c r="AI34" s="153"/>
      <c r="AJ34" s="153"/>
    </row>
    <row r="35">
      <c r="A35" s="154" t="s">
        <v>555</v>
      </c>
      <c r="B35" s="150">
        <f>COUNTIFS(Seeds!Y:Y,"=Magnitudes y medida")-COUNTIFS(Seeds!Y:Y,"=Magnitudes y medida",Seeds!D:D,"=No hacer")</f>
        <v>159</v>
      </c>
      <c r="C35" s="156">
        <f>SUM(C29:C33)/5</f>
        <v>1</v>
      </c>
      <c r="D35" s="146"/>
      <c r="E35" s="173">
        <f>B35</f>
        <v>159</v>
      </c>
      <c r="F35" s="166"/>
      <c r="G35" s="173">
        <f>B35</f>
        <v>159</v>
      </c>
      <c r="H35" s="166"/>
      <c r="I35" s="173">
        <f>B35</f>
        <v>159</v>
      </c>
      <c r="J35" s="166"/>
      <c r="K35" s="173">
        <f>B35</f>
        <v>159</v>
      </c>
      <c r="L35" s="179"/>
      <c r="M35" s="173">
        <f>B35</f>
        <v>159</v>
      </c>
      <c r="N35" s="166"/>
      <c r="O35" s="173">
        <f>B35</f>
        <v>159</v>
      </c>
      <c r="P35" s="166"/>
      <c r="Q35" s="173">
        <f>B35</f>
        <v>159</v>
      </c>
      <c r="R35" s="166"/>
      <c r="S35" s="173">
        <f>B35</f>
        <v>159</v>
      </c>
      <c r="T35" s="167"/>
      <c r="U35" s="173">
        <f>B35</f>
        <v>159</v>
      </c>
      <c r="V35" s="167"/>
      <c r="W35" s="173">
        <f>B35</f>
        <v>159</v>
      </c>
      <c r="X35" s="167"/>
      <c r="Y35" s="157">
        <f>B35</f>
        <v>159</v>
      </c>
      <c r="Z35" s="158">
        <f>SUM(Z29:Z33)/5</f>
        <v>0</v>
      </c>
      <c r="AA35" s="157">
        <f>B35</f>
        <v>159</v>
      </c>
      <c r="AB35" s="158">
        <f>SUM(AB29:AB33)/5</f>
        <v>0</v>
      </c>
      <c r="AC35" s="157">
        <f>B35</f>
        <v>159</v>
      </c>
      <c r="AD35" s="158">
        <f>SUM(AD29:AD33)/5</f>
        <v>0</v>
      </c>
      <c r="AE35" s="157">
        <f>B35</f>
        <v>159</v>
      </c>
      <c r="AF35" s="158">
        <f>SUM(AF29:AF33)/5</f>
        <v>0</v>
      </c>
      <c r="AG35" s="157">
        <f>B35</f>
        <v>159</v>
      </c>
      <c r="AH35" s="158">
        <f>SUM(AH29:AH33)/5</f>
        <v>0</v>
      </c>
      <c r="AI35" s="166"/>
      <c r="AJ35" s="166"/>
    </row>
    <row r="36">
      <c r="A36" s="159"/>
      <c r="B36" s="146"/>
      <c r="C36" s="168"/>
      <c r="D36" s="146"/>
      <c r="E36" s="174"/>
      <c r="F36" s="175"/>
      <c r="G36" s="174"/>
      <c r="H36" s="175"/>
      <c r="I36" s="174"/>
      <c r="J36" s="175"/>
      <c r="K36" s="174"/>
      <c r="L36" s="175"/>
      <c r="M36" s="174"/>
      <c r="N36" s="175"/>
      <c r="O36" s="174"/>
      <c r="P36" s="175"/>
      <c r="Q36" s="174"/>
      <c r="R36" s="175"/>
      <c r="S36" s="174"/>
      <c r="T36" s="176"/>
      <c r="U36" s="174"/>
      <c r="V36" s="176"/>
      <c r="W36" s="177"/>
      <c r="X36" s="176"/>
      <c r="Y36" s="174"/>
      <c r="Z36" s="176"/>
      <c r="AA36" s="174"/>
      <c r="AB36" s="176"/>
      <c r="AC36" s="175"/>
      <c r="AD36" s="176"/>
      <c r="AE36" s="175"/>
      <c r="AF36" s="176"/>
      <c r="AG36" s="175"/>
      <c r="AH36" s="176"/>
      <c r="AI36" s="175"/>
      <c r="AJ36" s="175"/>
    </row>
    <row r="37">
      <c r="A37" s="163" t="s">
        <v>3601</v>
      </c>
      <c r="B37" s="144"/>
      <c r="C37" s="145"/>
      <c r="D37" s="146"/>
      <c r="E37" s="147">
        <v>44855.0</v>
      </c>
      <c r="F37" s="145"/>
      <c r="G37" s="147">
        <v>44862.0</v>
      </c>
      <c r="H37" s="145"/>
      <c r="I37" s="147">
        <v>44869.0</v>
      </c>
      <c r="J37" s="145"/>
      <c r="K37" s="147">
        <v>44876.0</v>
      </c>
      <c r="L37" s="145"/>
      <c r="M37" s="147">
        <v>44883.0</v>
      </c>
      <c r="N37" s="145"/>
      <c r="O37" s="147">
        <v>44890.0</v>
      </c>
      <c r="P37" s="145"/>
      <c r="Q37" s="147">
        <v>44897.0</v>
      </c>
      <c r="R37" s="145"/>
      <c r="S37" s="147">
        <v>44904.0</v>
      </c>
      <c r="T37" s="145"/>
      <c r="U37" s="147">
        <v>44911.0</v>
      </c>
      <c r="V37" s="145"/>
      <c r="W37" s="147">
        <v>44918.0</v>
      </c>
      <c r="X37" s="145"/>
      <c r="Y37" s="147">
        <v>44925.0</v>
      </c>
      <c r="Z37" s="145"/>
      <c r="AA37" s="178">
        <v>44869.0</v>
      </c>
      <c r="AB37" s="145"/>
      <c r="AC37" s="178">
        <v>44883.0</v>
      </c>
      <c r="AD37" s="145"/>
      <c r="AE37" s="178">
        <v>44890.0</v>
      </c>
      <c r="AF37" s="145"/>
      <c r="AG37" s="178">
        <v>44897.0</v>
      </c>
      <c r="AH37" s="145"/>
      <c r="AI37" s="148"/>
      <c r="AJ37" s="148"/>
    </row>
    <row r="38">
      <c r="A38" s="149" t="s">
        <v>5330</v>
      </c>
      <c r="B38" s="150">
        <f>COUNTIFS(Seeds!D:D,"=Pendiente de revisión",Seeds!Y:Y,"=Estadística y probabilidad")+B39</f>
        <v>51</v>
      </c>
      <c r="C38" s="164">
        <f>B38/B44</f>
        <v>1</v>
      </c>
      <c r="D38" s="146"/>
      <c r="E38" s="152">
        <v>0.0</v>
      </c>
      <c r="F38" s="153">
        <f>E38/E44</f>
        <v>0</v>
      </c>
      <c r="G38" s="152">
        <v>0.0</v>
      </c>
      <c r="H38" s="153">
        <f>G38/G44</f>
        <v>0</v>
      </c>
      <c r="I38" s="152">
        <v>0.0</v>
      </c>
      <c r="J38" s="153">
        <f>I38/I44</f>
        <v>0</v>
      </c>
      <c r="K38" s="152">
        <v>0.0</v>
      </c>
      <c r="L38" s="153">
        <f>K38/K44</f>
        <v>0</v>
      </c>
      <c r="M38" s="152">
        <v>0.0</v>
      </c>
      <c r="N38" s="153">
        <f>M38/M44</f>
        <v>0</v>
      </c>
      <c r="O38" s="152">
        <v>24.0</v>
      </c>
      <c r="P38" s="153">
        <f>O38/O44</f>
        <v>0.4705882353</v>
      </c>
      <c r="Q38" s="152"/>
      <c r="R38" s="153">
        <f>Q38/Q44</f>
        <v>0</v>
      </c>
      <c r="S38" s="152"/>
      <c r="T38" s="153">
        <f>S38/S44</f>
        <v>0</v>
      </c>
      <c r="U38" s="152"/>
      <c r="V38" s="153">
        <f>U38/U44</f>
        <v>0</v>
      </c>
      <c r="W38" s="152"/>
      <c r="X38" s="153">
        <f>W38/W44</f>
        <v>0</v>
      </c>
      <c r="Y38" s="152"/>
      <c r="Z38" s="153">
        <f>Y38/Y44</f>
        <v>0</v>
      </c>
      <c r="AA38" s="152"/>
      <c r="AB38" s="153">
        <f>AA38/AA44</f>
        <v>0</v>
      </c>
      <c r="AC38" s="152"/>
      <c r="AD38" s="153">
        <f>AC38/AC44</f>
        <v>0</v>
      </c>
      <c r="AE38" s="152"/>
      <c r="AF38" s="153">
        <f>AE38/AE44</f>
        <v>0</v>
      </c>
      <c r="AG38" s="152"/>
      <c r="AH38" s="153">
        <f>AG38/AG44</f>
        <v>0</v>
      </c>
      <c r="AI38" s="153"/>
      <c r="AJ38" s="153"/>
    </row>
    <row r="39">
      <c r="A39" s="154" t="s">
        <v>5331</v>
      </c>
      <c r="B39" s="150">
        <f>COUNTIFS(Seeds!D:D,"=Ortografía+cast",Seeds!Y:Y,"=Estadística y probabilidad")+B40</f>
        <v>51</v>
      </c>
      <c r="C39" s="164">
        <f>B39/B44</f>
        <v>1</v>
      </c>
      <c r="D39" s="146"/>
      <c r="E39" s="152">
        <v>0.0</v>
      </c>
      <c r="F39" s="153">
        <f>E39/E44</f>
        <v>0</v>
      </c>
      <c r="G39" s="152">
        <v>0.0</v>
      </c>
      <c r="H39" s="153">
        <f>G39/G44</f>
        <v>0</v>
      </c>
      <c r="I39" s="152">
        <v>0.0</v>
      </c>
      <c r="J39" s="153">
        <f>I39/I44</f>
        <v>0</v>
      </c>
      <c r="K39" s="152">
        <v>0.0</v>
      </c>
      <c r="L39" s="153">
        <f>K39/K44</f>
        <v>0</v>
      </c>
      <c r="M39" s="152">
        <v>0.0</v>
      </c>
      <c r="N39" s="153">
        <f>M39/M44</f>
        <v>0</v>
      </c>
      <c r="O39" s="152">
        <v>21.0</v>
      </c>
      <c r="P39" s="153">
        <f>O39/O44</f>
        <v>0.4117647059</v>
      </c>
      <c r="Q39" s="152"/>
      <c r="R39" s="153">
        <f>Q39/Q44</f>
        <v>0</v>
      </c>
      <c r="S39" s="152"/>
      <c r="T39" s="153">
        <f>S39/S44</f>
        <v>0</v>
      </c>
      <c r="U39" s="152"/>
      <c r="V39" s="153">
        <f>U39/U44</f>
        <v>0</v>
      </c>
      <c r="W39" s="152"/>
      <c r="X39" s="153">
        <f>W39/W44</f>
        <v>0</v>
      </c>
      <c r="Y39" s="152"/>
      <c r="Z39" s="153">
        <f>Y39/Y44</f>
        <v>0</v>
      </c>
      <c r="AA39" s="152"/>
      <c r="AB39" s="153">
        <f>AA39/AA44</f>
        <v>0</v>
      </c>
      <c r="AC39" s="152"/>
      <c r="AD39" s="153">
        <f>AC39/AC44</f>
        <v>0</v>
      </c>
      <c r="AE39" s="152"/>
      <c r="AF39" s="153">
        <f>AE39/AE44</f>
        <v>0</v>
      </c>
      <c r="AG39" s="152"/>
      <c r="AH39" s="153">
        <f>AG39/AG44</f>
        <v>0</v>
      </c>
      <c r="AI39" s="153"/>
      <c r="AJ39" s="153"/>
    </row>
    <row r="40">
      <c r="A40" s="149" t="s">
        <v>3824</v>
      </c>
      <c r="B40" s="150">
        <f>COUNTIFS(Seeds!D:D,"=JSON sin imagen",Seeds!Y:Y,"=Estadística y probabilidad")+B41</f>
        <v>51</v>
      </c>
      <c r="C40" s="164">
        <f>B40/B44</f>
        <v>1</v>
      </c>
      <c r="D40" s="146"/>
      <c r="E40" s="152">
        <v>0.0</v>
      </c>
      <c r="F40" s="153">
        <f>E40/E44</f>
        <v>0</v>
      </c>
      <c r="G40" s="152">
        <v>0.0</v>
      </c>
      <c r="H40" s="153">
        <f>G40/G44</f>
        <v>0</v>
      </c>
      <c r="I40" s="152">
        <v>0.0</v>
      </c>
      <c r="J40" s="153">
        <f>I40/I44</f>
        <v>0</v>
      </c>
      <c r="K40" s="152">
        <v>0.0</v>
      </c>
      <c r="L40" s="153">
        <f>K40/K44</f>
        <v>0</v>
      </c>
      <c r="M40" s="152">
        <v>0.0</v>
      </c>
      <c r="N40" s="153">
        <f>M40/M44</f>
        <v>0</v>
      </c>
      <c r="O40" s="152">
        <v>21.0</v>
      </c>
      <c r="P40" s="153">
        <f>O40/O44</f>
        <v>0.4117647059</v>
      </c>
      <c r="Q40" s="152"/>
      <c r="R40" s="153">
        <f>Q40/Q44</f>
        <v>0</v>
      </c>
      <c r="S40" s="152"/>
      <c r="T40" s="153">
        <f>S40/S44</f>
        <v>0</v>
      </c>
      <c r="U40" s="152"/>
      <c r="V40" s="153">
        <f>U40/U44</f>
        <v>0</v>
      </c>
      <c r="W40" s="152"/>
      <c r="X40" s="153">
        <f>W40/W44</f>
        <v>0</v>
      </c>
      <c r="Y40" s="152"/>
      <c r="Z40" s="153">
        <f>Y40/Y44</f>
        <v>0</v>
      </c>
      <c r="AA40" s="152"/>
      <c r="AB40" s="153">
        <f>AA40/AA44</f>
        <v>0</v>
      </c>
      <c r="AC40" s="152"/>
      <c r="AD40" s="153">
        <f>AC40/AC44</f>
        <v>0</v>
      </c>
      <c r="AE40" s="152"/>
      <c r="AF40" s="153">
        <f>AE40/AE44</f>
        <v>0</v>
      </c>
      <c r="AG40" s="152"/>
      <c r="AH40" s="153">
        <f>AG40/AG44</f>
        <v>0</v>
      </c>
      <c r="AI40" s="153"/>
      <c r="AJ40" s="153"/>
    </row>
    <row r="41">
      <c r="A41" s="149" t="s">
        <v>5332</v>
      </c>
      <c r="B41" s="150">
        <f>COUNTIFS(Seeds!D:D,"=JSON con imagen",Seeds!Y:Y,"=Estadística y probabilidad")+B42</f>
        <v>48</v>
      </c>
      <c r="C41" s="164">
        <f>B41/B44</f>
        <v>0.9411764706</v>
      </c>
      <c r="D41" s="146"/>
      <c r="E41" s="152">
        <v>0.0</v>
      </c>
      <c r="F41" s="153">
        <f>E41/E44</f>
        <v>0</v>
      </c>
      <c r="G41" s="152">
        <v>0.0</v>
      </c>
      <c r="H41" s="153">
        <f>G41/G44</f>
        <v>0</v>
      </c>
      <c r="I41" s="152">
        <v>0.0</v>
      </c>
      <c r="J41" s="153">
        <f>I41/I44</f>
        <v>0</v>
      </c>
      <c r="K41" s="152">
        <v>0.0</v>
      </c>
      <c r="L41" s="153">
        <f>K41/K44</f>
        <v>0</v>
      </c>
      <c r="M41" s="152">
        <v>0.0</v>
      </c>
      <c r="N41" s="153">
        <f>M41/M44</f>
        <v>0</v>
      </c>
      <c r="O41" s="152">
        <v>18.0</v>
      </c>
      <c r="P41" s="153">
        <f>O41/O44</f>
        <v>0.3529411765</v>
      </c>
      <c r="Q41" s="152"/>
      <c r="R41" s="153">
        <f>Q41/Q44</f>
        <v>0</v>
      </c>
      <c r="S41" s="152"/>
      <c r="T41" s="153">
        <f>S41/S44</f>
        <v>0</v>
      </c>
      <c r="U41" s="152"/>
      <c r="V41" s="153">
        <f>U41/U44</f>
        <v>0</v>
      </c>
      <c r="W41" s="152"/>
      <c r="X41" s="153">
        <f>W41/W44</f>
        <v>0</v>
      </c>
      <c r="Y41" s="152"/>
      <c r="Z41" s="153">
        <f>Y41/Y44</f>
        <v>0</v>
      </c>
      <c r="AA41" s="152"/>
      <c r="AB41" s="153">
        <f>AA41/AA44</f>
        <v>0</v>
      </c>
      <c r="AC41" s="152"/>
      <c r="AD41" s="153">
        <f>AC41/AC44</f>
        <v>0</v>
      </c>
      <c r="AE41" s="152"/>
      <c r="AF41" s="153">
        <f>AE41/AE44</f>
        <v>0</v>
      </c>
      <c r="AG41" s="152"/>
      <c r="AH41" s="153">
        <f>AG41/AG44</f>
        <v>0</v>
      </c>
      <c r="AI41" s="153"/>
      <c r="AJ41" s="153"/>
    </row>
    <row r="42">
      <c r="A42" s="149" t="s">
        <v>33</v>
      </c>
      <c r="B42" s="150">
        <f>COUNTIFS(Seeds!D:D,"=JSON revisado",Seeds!Y:Y,"=Estadística y probabilidad")</f>
        <v>48</v>
      </c>
      <c r="C42" s="164">
        <f>B42/B44</f>
        <v>0.9411764706</v>
      </c>
      <c r="D42" s="146"/>
      <c r="E42" s="152">
        <v>0.0</v>
      </c>
      <c r="F42" s="153">
        <f>E42/E44</f>
        <v>0</v>
      </c>
      <c r="G42" s="152">
        <v>0.0</v>
      </c>
      <c r="H42" s="153">
        <f>G42/G44</f>
        <v>0</v>
      </c>
      <c r="I42" s="152">
        <v>0.0</v>
      </c>
      <c r="J42" s="153">
        <f>I42/I44</f>
        <v>0</v>
      </c>
      <c r="K42" s="152">
        <v>0.0</v>
      </c>
      <c r="L42" s="153">
        <f>K42/K44</f>
        <v>0</v>
      </c>
      <c r="M42" s="152">
        <v>0.0</v>
      </c>
      <c r="N42" s="153">
        <f>M42/M44</f>
        <v>0</v>
      </c>
      <c r="O42" s="152">
        <v>12.0</v>
      </c>
      <c r="P42" s="153">
        <f>O42/O44</f>
        <v>0.2352941176</v>
      </c>
      <c r="Q42" s="152"/>
      <c r="R42" s="153">
        <f>Q42/Q44</f>
        <v>0</v>
      </c>
      <c r="S42" s="152"/>
      <c r="T42" s="153">
        <f>S42/S44</f>
        <v>0</v>
      </c>
      <c r="U42" s="152"/>
      <c r="V42" s="153">
        <f>U42/U44</f>
        <v>0</v>
      </c>
      <c r="W42" s="152"/>
      <c r="X42" s="153">
        <f>W42/W44</f>
        <v>0</v>
      </c>
      <c r="Y42" s="152"/>
      <c r="Z42" s="153">
        <f>Y42/Y44</f>
        <v>0</v>
      </c>
      <c r="AA42" s="152"/>
      <c r="AB42" s="153">
        <f>AA42/AA44</f>
        <v>0</v>
      </c>
      <c r="AC42" s="152"/>
      <c r="AD42" s="153">
        <f>AC42/AC44</f>
        <v>0</v>
      </c>
      <c r="AE42" s="152"/>
      <c r="AF42" s="153">
        <f>AE42/AE44</f>
        <v>0</v>
      </c>
      <c r="AG42" s="152"/>
      <c r="AH42" s="153">
        <f>AG42/AG44</f>
        <v>0</v>
      </c>
      <c r="AI42" s="153"/>
      <c r="AJ42" s="153"/>
    </row>
    <row r="43">
      <c r="A43" s="155" t="s">
        <v>5333</v>
      </c>
      <c r="B43" s="150">
        <f>COUNTIFS(Seeds!E:E,"=Sí",Seeds!Y:Y,"=Estadística y probabilidad")</f>
        <v>0</v>
      </c>
      <c r="C43" s="164">
        <f>B43/B44</f>
        <v>0</v>
      </c>
      <c r="D43" s="146"/>
      <c r="E43" s="152">
        <v>0.0</v>
      </c>
      <c r="F43" s="153">
        <f>E43/E44</f>
        <v>0</v>
      </c>
      <c r="G43" s="152">
        <v>0.0</v>
      </c>
      <c r="H43" s="153">
        <f>G43/G44</f>
        <v>0</v>
      </c>
      <c r="I43" s="152">
        <v>0.0</v>
      </c>
      <c r="J43" s="153">
        <f>I43/I44</f>
        <v>0</v>
      </c>
      <c r="K43" s="152">
        <v>0.0</v>
      </c>
      <c r="L43" s="153">
        <f>K43/K44</f>
        <v>0</v>
      </c>
      <c r="M43" s="152">
        <v>0.0</v>
      </c>
      <c r="N43" s="153">
        <f>M43/M44</f>
        <v>0</v>
      </c>
      <c r="O43" s="152">
        <v>0.0</v>
      </c>
      <c r="P43" s="153">
        <f>O43/O44</f>
        <v>0</v>
      </c>
      <c r="Q43" s="152"/>
      <c r="R43" s="153">
        <f>Q43/Q44</f>
        <v>0</v>
      </c>
      <c r="S43" s="152"/>
      <c r="T43" s="153">
        <f>S43/S44</f>
        <v>0</v>
      </c>
      <c r="U43" s="152"/>
      <c r="V43" s="153">
        <f>U43/U44</f>
        <v>0</v>
      </c>
      <c r="W43" s="152"/>
      <c r="X43" s="153">
        <f>W43/W44</f>
        <v>0</v>
      </c>
      <c r="Y43" s="152"/>
      <c r="Z43" s="153">
        <f>Y43/Y44</f>
        <v>0</v>
      </c>
      <c r="AA43" s="152"/>
      <c r="AB43" s="153">
        <f>AA43/AA44</f>
        <v>0</v>
      </c>
      <c r="AC43" s="152"/>
      <c r="AD43" s="153">
        <f>AC43/AC44</f>
        <v>0</v>
      </c>
      <c r="AE43" s="152"/>
      <c r="AF43" s="153">
        <f>AE43/AE44</f>
        <v>0</v>
      </c>
      <c r="AG43" s="152"/>
      <c r="AH43" s="153">
        <f>AG43/AG44</f>
        <v>0</v>
      </c>
      <c r="AI43" s="153"/>
      <c r="AJ43" s="153"/>
    </row>
    <row r="44">
      <c r="A44" s="155" t="s">
        <v>555</v>
      </c>
      <c r="B44" s="150">
        <f>COUNTIFS(Seeds!Y:Y,"=Estadística y probabilidad")-COUNTIFS(Seeds!Y:Y,"=Estadística y probabilidad",Seeds!D:D,"=No hacer")</f>
        <v>51</v>
      </c>
      <c r="C44" s="156">
        <f>SUM(C38:C42)/5</f>
        <v>0.9764705882</v>
      </c>
      <c r="D44" s="146"/>
      <c r="E44" s="157">
        <f>B44</f>
        <v>51</v>
      </c>
      <c r="F44" s="166"/>
      <c r="G44" s="157">
        <f>B44</f>
        <v>51</v>
      </c>
      <c r="H44" s="166"/>
      <c r="I44" s="157">
        <f>B44</f>
        <v>51</v>
      </c>
      <c r="J44" s="166"/>
      <c r="K44" s="157">
        <f>B44</f>
        <v>51</v>
      </c>
      <c r="L44" s="166"/>
      <c r="M44" s="157">
        <f>B44</f>
        <v>51</v>
      </c>
      <c r="N44" s="166"/>
      <c r="O44" s="157">
        <f>B44</f>
        <v>51</v>
      </c>
      <c r="P44" s="166"/>
      <c r="Q44" s="157">
        <f>B44</f>
        <v>51</v>
      </c>
      <c r="R44" s="166"/>
      <c r="S44" s="157">
        <f>B44</f>
        <v>51</v>
      </c>
      <c r="T44" s="167"/>
      <c r="U44" s="157">
        <f>B44</f>
        <v>51</v>
      </c>
      <c r="V44" s="167"/>
      <c r="W44" s="157">
        <f>B44</f>
        <v>51</v>
      </c>
      <c r="X44" s="167"/>
      <c r="Y44" s="157">
        <f>B44</f>
        <v>51</v>
      </c>
      <c r="Z44" s="158">
        <f>SUM(Z38:Z42)/5</f>
        <v>0</v>
      </c>
      <c r="AA44" s="157">
        <f>B44</f>
        <v>51</v>
      </c>
      <c r="AB44" s="158">
        <f>SUM(AB38:AB42)/5</f>
        <v>0</v>
      </c>
      <c r="AC44" s="157">
        <f>B44</f>
        <v>51</v>
      </c>
      <c r="AD44" s="158">
        <f>SUM(AD38:AD42)/5</f>
        <v>0</v>
      </c>
      <c r="AE44" s="157">
        <f>B44</f>
        <v>51</v>
      </c>
      <c r="AF44" s="158">
        <f>SUM(AF38:AF42)/5</f>
        <v>0</v>
      </c>
      <c r="AG44" s="157">
        <f>B44</f>
        <v>51</v>
      </c>
      <c r="AH44" s="158">
        <f>SUM(AH38:AH42)/5</f>
        <v>0</v>
      </c>
      <c r="AI44" s="166"/>
      <c r="AJ44" s="166"/>
    </row>
  </sheetData>
  <mergeCells count="80">
    <mergeCell ref="AE19:AF19"/>
    <mergeCell ref="AG19:AH19"/>
    <mergeCell ref="Q19:R19"/>
    <mergeCell ref="S19:T19"/>
    <mergeCell ref="U19:V19"/>
    <mergeCell ref="W19:X19"/>
    <mergeCell ref="Y19:Z19"/>
    <mergeCell ref="AA19:AB19"/>
    <mergeCell ref="AC19:AD19"/>
    <mergeCell ref="AE28:AF28"/>
    <mergeCell ref="AG28:AH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Q37:R37"/>
    <mergeCell ref="S37:T37"/>
    <mergeCell ref="U37:V37"/>
    <mergeCell ref="W37:X37"/>
    <mergeCell ref="Y37:Z37"/>
    <mergeCell ref="AA37:AB37"/>
    <mergeCell ref="AC37:AD37"/>
    <mergeCell ref="AE1:AF1"/>
    <mergeCell ref="AG1:AH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19:C19"/>
    <mergeCell ref="E19:F19"/>
    <mergeCell ref="G19:H19"/>
    <mergeCell ref="I19:J19"/>
    <mergeCell ref="K19:L19"/>
    <mergeCell ref="M19:N19"/>
    <mergeCell ref="O19:P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80" t="s">
        <v>5334</v>
      </c>
      <c r="D1" s="74"/>
      <c r="E1" s="74"/>
      <c r="F1" s="74"/>
      <c r="G1" s="74"/>
      <c r="H1" s="74"/>
      <c r="I1" s="74"/>
      <c r="J1" s="74"/>
      <c r="K1" s="74"/>
      <c r="L1" s="74"/>
      <c r="M1" s="74"/>
      <c r="N1" s="74"/>
      <c r="O1" s="74"/>
      <c r="P1" s="74"/>
      <c r="Q1" s="74"/>
      <c r="R1" s="74"/>
      <c r="S1" s="74"/>
      <c r="T1" s="74"/>
      <c r="U1" s="74"/>
      <c r="V1" s="74"/>
      <c r="W1" s="74"/>
      <c r="X1" s="74"/>
      <c r="Y1" s="74"/>
      <c r="Z1" s="74"/>
    </row>
    <row r="2">
      <c r="A2" s="181" t="s">
        <v>3</v>
      </c>
      <c r="B2" s="182" t="s">
        <v>5335</v>
      </c>
      <c r="C2" s="181" t="s">
        <v>5336</v>
      </c>
      <c r="D2" s="74"/>
      <c r="E2" s="74"/>
      <c r="F2" s="74"/>
      <c r="G2" s="74"/>
      <c r="H2" s="74"/>
      <c r="I2" s="74"/>
      <c r="J2" s="74"/>
      <c r="K2" s="74"/>
      <c r="L2" s="74"/>
      <c r="M2" s="74"/>
      <c r="N2" s="74"/>
      <c r="O2" s="74"/>
      <c r="P2" s="74"/>
      <c r="Q2" s="74"/>
      <c r="R2" s="74"/>
      <c r="S2" s="74"/>
      <c r="T2" s="74"/>
      <c r="U2" s="74"/>
      <c r="V2" s="74"/>
      <c r="W2" s="74"/>
      <c r="X2" s="74"/>
      <c r="Y2" s="74"/>
      <c r="Z2" s="74"/>
    </row>
    <row r="3">
      <c r="A3" s="183" t="s">
        <v>5330</v>
      </c>
      <c r="B3" s="184" t="s">
        <v>5337</v>
      </c>
      <c r="C3" s="185" t="s">
        <v>5338</v>
      </c>
      <c r="D3" s="74"/>
      <c r="E3" s="74"/>
      <c r="F3" s="74"/>
      <c r="G3" s="74"/>
      <c r="H3" s="74"/>
      <c r="I3" s="74"/>
      <c r="J3" s="74"/>
      <c r="K3" s="74"/>
      <c r="L3" s="74"/>
      <c r="M3" s="74"/>
      <c r="N3" s="74"/>
      <c r="O3" s="74"/>
      <c r="P3" s="74"/>
      <c r="Q3" s="74"/>
      <c r="R3" s="74"/>
      <c r="S3" s="74"/>
      <c r="T3" s="74"/>
      <c r="U3" s="74"/>
      <c r="V3" s="74"/>
      <c r="W3" s="74"/>
      <c r="X3" s="74"/>
      <c r="Y3" s="74"/>
      <c r="Z3" s="74"/>
    </row>
    <row r="4">
      <c r="A4" s="186" t="s">
        <v>5331</v>
      </c>
      <c r="B4" s="187" t="s">
        <v>5337</v>
      </c>
      <c r="C4" s="188" t="s">
        <v>5339</v>
      </c>
      <c r="D4" s="74"/>
      <c r="E4" s="74"/>
      <c r="F4" s="74"/>
      <c r="G4" s="74"/>
      <c r="H4" s="74"/>
      <c r="I4" s="74"/>
      <c r="J4" s="74"/>
      <c r="K4" s="74"/>
      <c r="L4" s="74"/>
      <c r="M4" s="74"/>
      <c r="N4" s="74"/>
      <c r="O4" s="74"/>
      <c r="P4" s="74"/>
      <c r="Q4" s="74"/>
      <c r="R4" s="74"/>
      <c r="S4" s="74"/>
      <c r="T4" s="74"/>
      <c r="U4" s="74"/>
      <c r="V4" s="74"/>
      <c r="W4" s="74"/>
      <c r="X4" s="74"/>
      <c r="Y4" s="74"/>
      <c r="Z4" s="74"/>
    </row>
    <row r="5">
      <c r="A5" s="189" t="s">
        <v>3824</v>
      </c>
      <c r="B5" s="190" t="s">
        <v>5337</v>
      </c>
      <c r="C5" s="191" t="s">
        <v>5340</v>
      </c>
      <c r="D5" s="74"/>
      <c r="E5" s="74"/>
      <c r="F5" s="74"/>
      <c r="G5" s="74"/>
      <c r="H5" s="74"/>
      <c r="I5" s="74"/>
      <c r="J5" s="74"/>
      <c r="K5" s="74"/>
      <c r="L5" s="74"/>
      <c r="M5" s="74"/>
      <c r="N5" s="74"/>
      <c r="O5" s="74"/>
      <c r="P5" s="74"/>
      <c r="Q5" s="74"/>
      <c r="R5" s="74"/>
      <c r="S5" s="74"/>
      <c r="T5" s="74"/>
      <c r="U5" s="74"/>
      <c r="V5" s="74"/>
      <c r="W5" s="74"/>
      <c r="X5" s="74"/>
      <c r="Y5" s="74"/>
      <c r="Z5" s="74"/>
    </row>
    <row r="6">
      <c r="A6" s="192" t="s">
        <v>5332</v>
      </c>
      <c r="B6" s="192" t="s">
        <v>5337</v>
      </c>
      <c r="C6" s="193" t="s">
        <v>5341</v>
      </c>
      <c r="D6" s="74"/>
      <c r="E6" s="74"/>
      <c r="F6" s="74"/>
      <c r="G6" s="74"/>
      <c r="H6" s="74"/>
      <c r="I6" s="74"/>
      <c r="J6" s="74"/>
      <c r="K6" s="74"/>
      <c r="L6" s="74"/>
      <c r="M6" s="74"/>
      <c r="N6" s="74"/>
      <c r="O6" s="74"/>
      <c r="P6" s="74"/>
      <c r="Q6" s="74"/>
      <c r="R6" s="74"/>
      <c r="S6" s="74"/>
      <c r="T6" s="74"/>
      <c r="U6" s="74"/>
      <c r="V6" s="74"/>
      <c r="W6" s="74"/>
      <c r="X6" s="74"/>
      <c r="Y6" s="74"/>
      <c r="Z6" s="74"/>
    </row>
    <row r="7">
      <c r="A7" s="194" t="s">
        <v>33</v>
      </c>
      <c r="B7" s="195" t="s">
        <v>5337</v>
      </c>
      <c r="C7" s="196" t="s">
        <v>5342</v>
      </c>
      <c r="D7" s="74"/>
      <c r="E7" s="74"/>
      <c r="F7" s="74"/>
      <c r="G7" s="74"/>
      <c r="H7" s="74"/>
      <c r="I7" s="74"/>
      <c r="J7" s="74"/>
      <c r="K7" s="74"/>
      <c r="L7" s="74"/>
      <c r="M7" s="74"/>
      <c r="N7" s="74"/>
      <c r="O7" s="74"/>
      <c r="P7" s="74"/>
      <c r="Q7" s="74"/>
      <c r="R7" s="74"/>
      <c r="S7" s="74"/>
      <c r="T7" s="74"/>
      <c r="U7" s="74"/>
      <c r="V7" s="74"/>
      <c r="W7" s="74"/>
      <c r="X7" s="74"/>
      <c r="Y7" s="74"/>
      <c r="Z7" s="74"/>
    </row>
    <row r="8">
      <c r="A8" s="197"/>
      <c r="B8" s="197"/>
      <c r="C8" s="197"/>
      <c r="D8" s="74"/>
      <c r="E8" s="74"/>
      <c r="F8" s="74"/>
      <c r="G8" s="74"/>
      <c r="H8" s="74"/>
      <c r="I8" s="74"/>
      <c r="J8" s="74"/>
      <c r="K8" s="74"/>
      <c r="L8" s="74"/>
      <c r="M8" s="74"/>
      <c r="N8" s="74"/>
      <c r="O8" s="74"/>
      <c r="P8" s="74"/>
      <c r="Q8" s="74"/>
      <c r="R8" s="74"/>
      <c r="S8" s="74"/>
      <c r="T8" s="74"/>
      <c r="U8" s="74"/>
      <c r="V8" s="74"/>
      <c r="W8" s="74"/>
      <c r="X8" s="74"/>
      <c r="Y8" s="74"/>
      <c r="Z8" s="74"/>
    </row>
    <row r="9">
      <c r="A9" s="198" t="s">
        <v>5343</v>
      </c>
      <c r="B9" s="144"/>
      <c r="C9" s="145"/>
      <c r="D9" s="74"/>
      <c r="E9" s="74"/>
      <c r="F9" s="74"/>
      <c r="G9" s="74"/>
      <c r="H9" s="74"/>
      <c r="I9" s="74"/>
      <c r="J9" s="74"/>
      <c r="K9" s="74"/>
      <c r="L9" s="74"/>
      <c r="M9" s="74"/>
      <c r="N9" s="74"/>
      <c r="O9" s="74"/>
      <c r="P9" s="74"/>
      <c r="Q9" s="74"/>
      <c r="R9" s="74"/>
      <c r="S9" s="74"/>
      <c r="T9" s="74"/>
      <c r="U9" s="74"/>
      <c r="V9" s="74"/>
      <c r="W9" s="74"/>
      <c r="X9" s="74"/>
      <c r="Y9" s="74"/>
      <c r="Z9" s="74"/>
    </row>
    <row r="10">
      <c r="A10" s="199" t="s">
        <v>3</v>
      </c>
      <c r="B10" s="182" t="s">
        <v>5335</v>
      </c>
      <c r="C10" s="199" t="s">
        <v>5336</v>
      </c>
      <c r="D10" s="74"/>
      <c r="E10" s="74"/>
      <c r="F10" s="74"/>
      <c r="G10" s="74"/>
      <c r="H10" s="74"/>
      <c r="I10" s="74"/>
      <c r="J10" s="74"/>
      <c r="K10" s="74"/>
      <c r="L10" s="74"/>
      <c r="M10" s="74"/>
      <c r="N10" s="74"/>
      <c r="O10" s="74"/>
      <c r="P10" s="74"/>
      <c r="Q10" s="74"/>
      <c r="R10" s="74"/>
      <c r="S10" s="74"/>
      <c r="T10" s="74"/>
      <c r="U10" s="74"/>
      <c r="V10" s="74"/>
      <c r="W10" s="74"/>
      <c r="X10" s="74"/>
      <c r="Y10" s="74"/>
      <c r="Z10" s="74"/>
    </row>
    <row r="11">
      <c r="A11" s="200"/>
      <c r="B11" s="200"/>
      <c r="C11" s="201" t="s">
        <v>5344</v>
      </c>
      <c r="D11" s="74"/>
      <c r="E11" s="74"/>
      <c r="F11" s="74"/>
      <c r="G11" s="74"/>
      <c r="H11" s="74"/>
      <c r="I11" s="74"/>
      <c r="J11" s="74"/>
      <c r="K11" s="74"/>
      <c r="L11" s="74"/>
      <c r="M11" s="74"/>
      <c r="N11" s="74"/>
      <c r="O11" s="74"/>
      <c r="P11" s="74"/>
      <c r="Q11" s="74"/>
      <c r="R11" s="74"/>
      <c r="S11" s="74"/>
      <c r="T11" s="74"/>
      <c r="U11" s="74"/>
      <c r="V11" s="74"/>
      <c r="W11" s="74"/>
      <c r="X11" s="74"/>
      <c r="Y11" s="74"/>
      <c r="Z11" s="74"/>
    </row>
    <row r="12">
      <c r="A12" s="202" t="s">
        <v>4745</v>
      </c>
      <c r="B12" s="202" t="s">
        <v>5337</v>
      </c>
      <c r="C12" s="203" t="s">
        <v>5345</v>
      </c>
      <c r="D12" s="74"/>
      <c r="E12" s="74"/>
      <c r="F12" s="74"/>
      <c r="G12" s="74"/>
      <c r="H12" s="74"/>
      <c r="I12" s="74"/>
      <c r="J12" s="74"/>
      <c r="K12" s="74"/>
      <c r="L12" s="74"/>
      <c r="M12" s="74"/>
      <c r="N12" s="74"/>
      <c r="O12" s="74"/>
      <c r="P12" s="74"/>
      <c r="Q12" s="74"/>
      <c r="R12" s="74"/>
      <c r="S12" s="74"/>
      <c r="T12" s="74"/>
      <c r="U12" s="74"/>
      <c r="V12" s="74"/>
      <c r="W12" s="74"/>
      <c r="X12" s="74"/>
      <c r="Y12" s="74"/>
      <c r="Z12" s="74"/>
    </row>
    <row r="13">
      <c r="A13" s="204" t="s">
        <v>5346</v>
      </c>
      <c r="B13" s="204" t="s">
        <v>5347</v>
      </c>
      <c r="C13" s="205" t="s">
        <v>5348</v>
      </c>
      <c r="D13" s="74"/>
      <c r="E13" s="74"/>
      <c r="F13" s="74"/>
      <c r="G13" s="74"/>
      <c r="H13" s="74"/>
      <c r="I13" s="74"/>
      <c r="J13" s="74"/>
      <c r="K13" s="74"/>
      <c r="L13" s="74"/>
      <c r="M13" s="74"/>
      <c r="N13" s="74"/>
      <c r="O13" s="74"/>
      <c r="P13" s="74"/>
      <c r="Q13" s="74"/>
      <c r="R13" s="74"/>
      <c r="S13" s="74"/>
      <c r="T13" s="74"/>
      <c r="U13" s="74"/>
      <c r="V13" s="74"/>
      <c r="W13" s="74"/>
      <c r="X13" s="74"/>
      <c r="Y13" s="74"/>
      <c r="Z13" s="74"/>
    </row>
    <row r="14">
      <c r="A14" s="206" t="s">
        <v>4148</v>
      </c>
      <c r="B14" s="206" t="s">
        <v>5337</v>
      </c>
      <c r="C14" s="207" t="s">
        <v>5349</v>
      </c>
      <c r="D14" s="74"/>
      <c r="E14" s="74"/>
      <c r="F14" s="74"/>
      <c r="G14" s="74"/>
      <c r="H14" s="74"/>
      <c r="I14" s="74"/>
      <c r="J14" s="74"/>
      <c r="K14" s="74"/>
      <c r="L14" s="74"/>
      <c r="M14" s="74"/>
      <c r="N14" s="74"/>
      <c r="O14" s="74"/>
      <c r="P14" s="74"/>
      <c r="Q14" s="74"/>
      <c r="R14" s="74"/>
      <c r="S14" s="74"/>
      <c r="T14" s="74"/>
      <c r="U14" s="74"/>
      <c r="V14" s="74"/>
      <c r="W14" s="74"/>
      <c r="X14" s="74"/>
      <c r="Y14" s="74"/>
      <c r="Z14" s="74"/>
    </row>
    <row r="15">
      <c r="A15" s="208" t="s">
        <v>3881</v>
      </c>
      <c r="B15" s="208" t="s">
        <v>5337</v>
      </c>
      <c r="C15" s="209" t="s">
        <v>5350</v>
      </c>
      <c r="D15" s="74"/>
      <c r="E15" s="74"/>
      <c r="F15" s="74"/>
      <c r="G15" s="74"/>
      <c r="H15" s="74"/>
      <c r="I15" s="74"/>
      <c r="J15" s="74"/>
      <c r="K15" s="74"/>
      <c r="L15" s="74"/>
      <c r="M15" s="74"/>
      <c r="N15" s="74"/>
      <c r="O15" s="74"/>
      <c r="P15" s="74"/>
      <c r="Q15" s="74"/>
      <c r="R15" s="74"/>
      <c r="S15" s="74"/>
      <c r="T15" s="74"/>
      <c r="U15" s="74"/>
      <c r="V15" s="74"/>
      <c r="W15" s="74"/>
      <c r="X15" s="74"/>
      <c r="Y15" s="74"/>
      <c r="Z15" s="74"/>
    </row>
    <row r="16">
      <c r="A16" s="74"/>
      <c r="B16" s="74"/>
      <c r="C16" s="74"/>
      <c r="D16" s="74"/>
      <c r="E16" s="74"/>
      <c r="F16" s="74"/>
      <c r="G16" s="74"/>
      <c r="H16" s="74"/>
      <c r="I16" s="74"/>
      <c r="J16" s="74"/>
      <c r="K16" s="74"/>
      <c r="L16" s="74"/>
      <c r="M16" s="74"/>
      <c r="N16" s="74"/>
      <c r="O16" s="74"/>
      <c r="P16" s="74"/>
      <c r="Q16" s="74"/>
      <c r="R16" s="74"/>
      <c r="S16" s="74"/>
      <c r="T16" s="74"/>
      <c r="U16" s="74"/>
      <c r="V16" s="74"/>
      <c r="W16" s="74"/>
      <c r="X16" s="74"/>
      <c r="Y16" s="74"/>
      <c r="Z16" s="74"/>
    </row>
    <row r="17">
      <c r="A17" s="74"/>
      <c r="B17" s="74"/>
      <c r="C17" s="74"/>
      <c r="D17" s="74"/>
      <c r="E17" s="74"/>
      <c r="F17" s="74"/>
      <c r="G17" s="74"/>
      <c r="H17" s="74"/>
      <c r="I17" s="74"/>
      <c r="J17" s="74"/>
      <c r="K17" s="74"/>
      <c r="L17" s="74"/>
      <c r="M17" s="74"/>
      <c r="N17" s="74"/>
      <c r="O17" s="74"/>
      <c r="P17" s="74"/>
      <c r="Q17" s="74"/>
      <c r="R17" s="74"/>
      <c r="S17" s="74"/>
      <c r="T17" s="74"/>
      <c r="U17" s="74"/>
      <c r="V17" s="74"/>
      <c r="W17" s="74"/>
      <c r="X17" s="74"/>
      <c r="Y17" s="74"/>
      <c r="Z17" s="74"/>
    </row>
    <row r="18">
      <c r="A18" s="74"/>
      <c r="B18" s="74"/>
      <c r="C18" s="74"/>
      <c r="D18" s="74"/>
      <c r="E18" s="74"/>
      <c r="F18" s="74"/>
      <c r="G18" s="74"/>
      <c r="H18" s="74"/>
      <c r="I18" s="74"/>
      <c r="J18" s="74"/>
      <c r="K18" s="74"/>
      <c r="L18" s="74"/>
      <c r="M18" s="74"/>
      <c r="N18" s="74"/>
      <c r="O18" s="74"/>
      <c r="P18" s="74"/>
      <c r="Q18" s="74"/>
      <c r="R18" s="74"/>
      <c r="S18" s="74"/>
      <c r="T18" s="74"/>
      <c r="U18" s="74"/>
      <c r="V18" s="74"/>
      <c r="W18" s="74"/>
      <c r="X18" s="74"/>
      <c r="Y18" s="74"/>
      <c r="Z18" s="74"/>
    </row>
    <row r="19">
      <c r="A19" s="74"/>
      <c r="B19" s="74"/>
      <c r="C19" s="74"/>
      <c r="D19" s="74"/>
      <c r="E19" s="74"/>
      <c r="F19" s="74"/>
      <c r="G19" s="74"/>
      <c r="H19" s="74"/>
      <c r="I19" s="74"/>
      <c r="J19" s="74"/>
      <c r="K19" s="74"/>
      <c r="L19" s="74"/>
      <c r="M19" s="74"/>
      <c r="N19" s="74"/>
      <c r="O19" s="74"/>
      <c r="P19" s="74"/>
      <c r="Q19" s="74"/>
      <c r="R19" s="74"/>
      <c r="S19" s="74"/>
      <c r="T19" s="74"/>
      <c r="U19" s="74"/>
      <c r="V19" s="74"/>
      <c r="W19" s="74"/>
      <c r="X19" s="74"/>
      <c r="Y19" s="74"/>
      <c r="Z19" s="74"/>
    </row>
    <row r="20">
      <c r="A20" s="74"/>
      <c r="B20" s="74"/>
      <c r="C20" s="74"/>
      <c r="D20" s="74"/>
      <c r="E20" s="74"/>
      <c r="F20" s="74"/>
      <c r="G20" s="74"/>
      <c r="H20" s="74"/>
      <c r="I20" s="74"/>
      <c r="J20" s="74"/>
      <c r="K20" s="74"/>
      <c r="L20" s="74"/>
      <c r="M20" s="74"/>
      <c r="N20" s="74"/>
      <c r="O20" s="74"/>
      <c r="P20" s="74"/>
      <c r="Q20" s="74"/>
      <c r="R20" s="74"/>
      <c r="S20" s="74"/>
      <c r="T20" s="74"/>
      <c r="U20" s="74"/>
      <c r="V20" s="74"/>
      <c r="W20" s="74"/>
      <c r="X20" s="74"/>
      <c r="Y20" s="74"/>
      <c r="Z20" s="74"/>
    </row>
    <row r="21">
      <c r="A21" s="74"/>
      <c r="B21" s="74"/>
      <c r="C21" s="74"/>
      <c r="D21" s="74"/>
      <c r="E21" s="74"/>
      <c r="F21" s="74"/>
      <c r="G21" s="74"/>
      <c r="H21" s="74"/>
      <c r="I21" s="74"/>
      <c r="J21" s="74"/>
      <c r="K21" s="74"/>
      <c r="L21" s="74"/>
      <c r="M21" s="74"/>
      <c r="N21" s="74"/>
      <c r="O21" s="74"/>
      <c r="P21" s="74"/>
      <c r="Q21" s="74"/>
      <c r="R21" s="74"/>
      <c r="S21" s="74"/>
      <c r="T21" s="74"/>
      <c r="U21" s="74"/>
      <c r="V21" s="74"/>
      <c r="W21" s="74"/>
      <c r="X21" s="74"/>
      <c r="Y21" s="74"/>
      <c r="Z21" s="74"/>
    </row>
    <row r="22">
      <c r="A22" s="74"/>
      <c r="B22" s="74"/>
      <c r="C22" s="74"/>
      <c r="D22" s="74"/>
      <c r="E22" s="74"/>
      <c r="F22" s="74"/>
      <c r="G22" s="74"/>
      <c r="H22" s="74"/>
      <c r="I22" s="74"/>
      <c r="J22" s="74"/>
      <c r="K22" s="74"/>
      <c r="L22" s="74"/>
      <c r="M22" s="74"/>
      <c r="N22" s="74"/>
      <c r="O22" s="74"/>
      <c r="P22" s="74"/>
      <c r="Q22" s="74"/>
      <c r="R22" s="74"/>
      <c r="S22" s="74"/>
      <c r="T22" s="74"/>
      <c r="U22" s="74"/>
      <c r="V22" s="74"/>
      <c r="W22" s="74"/>
      <c r="X22" s="74"/>
      <c r="Y22" s="74"/>
      <c r="Z22" s="74"/>
    </row>
    <row r="23">
      <c r="A23" s="74"/>
      <c r="B23" s="74"/>
      <c r="C23" s="74"/>
      <c r="D23" s="74"/>
      <c r="E23" s="74"/>
      <c r="F23" s="74"/>
      <c r="G23" s="74"/>
      <c r="H23" s="74"/>
      <c r="I23" s="74"/>
      <c r="J23" s="74"/>
      <c r="K23" s="74"/>
      <c r="L23" s="74"/>
      <c r="M23" s="74"/>
      <c r="N23" s="74"/>
      <c r="O23" s="74"/>
      <c r="P23" s="74"/>
      <c r="Q23" s="74"/>
      <c r="R23" s="74"/>
      <c r="S23" s="74"/>
      <c r="T23" s="74"/>
      <c r="U23" s="74"/>
      <c r="V23" s="74"/>
      <c r="W23" s="74"/>
      <c r="X23" s="74"/>
      <c r="Y23" s="74"/>
      <c r="Z23" s="74"/>
    </row>
    <row r="24">
      <c r="A24" s="74"/>
      <c r="B24" s="74"/>
      <c r="C24" s="74"/>
      <c r="D24" s="74"/>
      <c r="E24" s="74"/>
      <c r="F24" s="74"/>
      <c r="G24" s="74"/>
      <c r="H24" s="74"/>
      <c r="I24" s="74"/>
      <c r="J24" s="74"/>
      <c r="K24" s="74"/>
      <c r="L24" s="74"/>
      <c r="M24" s="74"/>
      <c r="N24" s="74"/>
      <c r="O24" s="74"/>
      <c r="P24" s="74"/>
      <c r="Q24" s="74"/>
      <c r="R24" s="74"/>
      <c r="S24" s="74"/>
      <c r="T24" s="74"/>
      <c r="U24" s="74"/>
      <c r="V24" s="74"/>
      <c r="W24" s="74"/>
      <c r="X24" s="74"/>
      <c r="Y24" s="74"/>
      <c r="Z24" s="74"/>
    </row>
    <row r="25">
      <c r="A25" s="74"/>
      <c r="B25" s="74"/>
      <c r="C25" s="74"/>
      <c r="D25" s="74"/>
      <c r="E25" s="74"/>
      <c r="F25" s="74"/>
      <c r="G25" s="74"/>
      <c r="H25" s="74"/>
      <c r="I25" s="74"/>
      <c r="J25" s="74"/>
      <c r="K25" s="74"/>
      <c r="L25" s="74"/>
      <c r="M25" s="74"/>
      <c r="N25" s="74"/>
      <c r="O25" s="74"/>
      <c r="P25" s="74"/>
      <c r="Q25" s="74"/>
      <c r="R25" s="74"/>
      <c r="S25" s="74"/>
      <c r="T25" s="74"/>
      <c r="U25" s="74"/>
      <c r="V25" s="74"/>
      <c r="W25" s="74"/>
      <c r="X25" s="74"/>
      <c r="Y25" s="74"/>
      <c r="Z25" s="74"/>
    </row>
    <row r="26">
      <c r="A26" s="74"/>
      <c r="B26" s="74"/>
      <c r="C26" s="74"/>
      <c r="D26" s="74"/>
      <c r="E26" s="74"/>
      <c r="F26" s="74"/>
      <c r="G26" s="74"/>
      <c r="H26" s="74"/>
      <c r="I26" s="74"/>
      <c r="J26" s="74"/>
      <c r="K26" s="74"/>
      <c r="L26" s="74"/>
      <c r="M26" s="74"/>
      <c r="N26" s="74"/>
      <c r="O26" s="74"/>
      <c r="P26" s="74"/>
      <c r="Q26" s="74"/>
      <c r="R26" s="74"/>
      <c r="S26" s="74"/>
      <c r="T26" s="74"/>
      <c r="U26" s="74"/>
      <c r="V26" s="74"/>
      <c r="W26" s="74"/>
      <c r="X26" s="74"/>
      <c r="Y26" s="74"/>
      <c r="Z26" s="74"/>
    </row>
    <row r="27">
      <c r="A27" s="74"/>
      <c r="B27" s="74"/>
      <c r="C27" s="74"/>
      <c r="D27" s="74"/>
      <c r="E27" s="74"/>
      <c r="F27" s="74"/>
      <c r="G27" s="74"/>
      <c r="H27" s="74"/>
      <c r="I27" s="74"/>
      <c r="J27" s="74"/>
      <c r="K27" s="74"/>
      <c r="L27" s="74"/>
      <c r="M27" s="74"/>
      <c r="N27" s="74"/>
      <c r="O27" s="74"/>
      <c r="P27" s="74"/>
      <c r="Q27" s="74"/>
      <c r="R27" s="74"/>
      <c r="S27" s="74"/>
      <c r="T27" s="74"/>
      <c r="U27" s="74"/>
      <c r="V27" s="74"/>
      <c r="W27" s="74"/>
      <c r="X27" s="74"/>
      <c r="Y27" s="74"/>
      <c r="Z27" s="74"/>
    </row>
    <row r="28">
      <c r="A28" s="74"/>
      <c r="B28" s="74"/>
      <c r="C28" s="74"/>
      <c r="D28" s="74"/>
      <c r="E28" s="74"/>
      <c r="F28" s="74"/>
      <c r="G28" s="74"/>
      <c r="H28" s="74"/>
      <c r="I28" s="74"/>
      <c r="J28" s="74"/>
      <c r="K28" s="74"/>
      <c r="L28" s="74"/>
      <c r="M28" s="74"/>
      <c r="N28" s="74"/>
      <c r="O28" s="74"/>
      <c r="P28" s="74"/>
      <c r="Q28" s="74"/>
      <c r="R28" s="74"/>
      <c r="S28" s="74"/>
      <c r="T28" s="74"/>
      <c r="U28" s="74"/>
      <c r="V28" s="74"/>
      <c r="W28" s="74"/>
      <c r="X28" s="74"/>
      <c r="Y28" s="74"/>
      <c r="Z28" s="74"/>
    </row>
    <row r="29">
      <c r="A29" s="74"/>
      <c r="B29" s="74"/>
      <c r="C29" s="74"/>
      <c r="D29" s="74"/>
      <c r="E29" s="74"/>
      <c r="F29" s="74"/>
      <c r="G29" s="74"/>
      <c r="H29" s="74"/>
      <c r="I29" s="74"/>
      <c r="J29" s="74"/>
      <c r="K29" s="74"/>
      <c r="L29" s="74"/>
      <c r="M29" s="74"/>
      <c r="N29" s="74"/>
      <c r="O29" s="74"/>
      <c r="P29" s="74"/>
      <c r="Q29" s="74"/>
      <c r="R29" s="74"/>
      <c r="S29" s="74"/>
      <c r="T29" s="74"/>
      <c r="U29" s="74"/>
      <c r="V29" s="74"/>
      <c r="W29" s="74"/>
      <c r="X29" s="74"/>
      <c r="Y29" s="74"/>
      <c r="Z29" s="74"/>
    </row>
    <row r="30">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row>
    <row r="31">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row>
    <row r="32">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row>
    <row r="33">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row>
    <row r="35">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row>
    <row r="36">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row>
    <row r="37">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row>
    <row r="41">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row>
    <row r="42">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row>
    <row r="43">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row>
    <row r="44">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row>
    <row r="45">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row>
    <row r="46">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row>
    <row r="47">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row>
    <row r="52">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row>
    <row r="53">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row>
    <row r="54">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row>
    <row r="55">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row>
    <row r="57">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row>
    <row r="58">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row>
    <row r="59">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row>
    <row r="60">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row>
    <row r="61">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row>
    <row r="62">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row>
    <row r="63">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row>
    <row r="64">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row>
    <row r="65">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row>
    <row r="66">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row>
    <row r="67">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row>
    <row r="68">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row>
    <row r="69">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row>
    <row r="70">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row>
    <row r="71">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row>
    <row r="72">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row>
    <row r="74">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row>
    <row r="75">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row>
    <row r="76">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row>
    <row r="77">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row>
    <row r="78">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row>
    <row r="79">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row>
    <row r="80">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row>
    <row r="82">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row>
    <row r="83">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row>
    <row r="84">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row>
    <row r="85">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row>
    <row r="86">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row>
    <row r="87">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row>
    <row r="88">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row>
    <row r="89">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row>
    <row r="90">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row>
    <row r="91">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row>
    <row r="92">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row>
    <row r="93">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row>
    <row r="94">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row>
    <row r="95">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row>
    <row r="96">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row>
    <row r="97">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row>
    <row r="98">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row>
    <row r="99">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row>
    <row r="100">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row r="890">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row>
    <row r="891">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row>
    <row r="892">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row>
    <row r="893">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row>
    <row r="894">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row>
    <row r="895">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row>
    <row r="896">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row>
    <row r="897">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row>
    <row r="898">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row>
    <row r="899">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row>
    <row r="900">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row>
    <row r="901">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row>
    <row r="902">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row>
    <row r="903">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row>
    <row r="904">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row>
    <row r="905">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row>
    <row r="906">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row>
    <row r="907">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row>
    <row r="908">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row>
    <row r="909">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row>
    <row r="910">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row>
    <row r="911">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row>
    <row r="912">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row>
    <row r="913">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row>
    <row r="914">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row>
    <row r="915">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row>
    <row r="916">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row>
    <row r="917">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row>
    <row r="918">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row>
    <row r="919">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row>
    <row r="920">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row>
    <row r="921">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row>
    <row r="922">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row>
    <row r="923">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row>
    <row r="924">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row>
    <row r="925">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row>
    <row r="926">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row>
    <row r="927">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row>
    <row r="928">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row>
    <row r="929">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row>
    <row r="930">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row>
    <row r="931">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row>
    <row r="932">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row>
    <row r="933">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row>
    <row r="934">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row>
    <row r="935">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row>
    <row r="936">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row>
    <row r="937">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row>
    <row r="938">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row>
    <row r="939">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row>
    <row r="940">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row>
    <row r="941">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row>
    <row r="942">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row>
    <row r="943">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row>
    <row r="944">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row>
    <row r="945">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row>
    <row r="946">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row>
    <row r="947">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row>
    <row r="948">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row>
    <row r="949">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row>
    <row r="950">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row>
    <row r="951">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row>
    <row r="952">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row>
    <row r="953">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row>
    <row r="954">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row>
    <row r="955">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row>
    <row r="956">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row>
    <row r="957">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row>
    <row r="958">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row>
    <row r="959">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row>
    <row r="960">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row>
    <row r="961">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row>
    <row r="962">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row>
    <row r="963">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row>
    <row r="964">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row>
    <row r="965">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row>
    <row r="966">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row>
    <row r="967">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row>
    <row r="968">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row>
    <row r="969">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row>
    <row r="970">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row>
    <row r="971">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row>
    <row r="972">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row>
    <row r="973">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row>
    <row r="974">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row>
    <row r="975">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row>
    <row r="976">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row>
    <row r="977">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row>
    <row r="978">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row>
    <row r="979">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row>
    <row r="980">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row>
    <row r="98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row>
    <row r="982">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row>
    <row r="983">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row>
    <row r="984">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row>
    <row r="985">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row>
    <row r="986">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row>
    <row r="987">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row>
    <row r="988">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row>
    <row r="989">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row>
    <row r="990">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row>
    <row r="991">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row>
    <row r="992">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row>
    <row r="993">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row>
    <row r="994">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row>
    <row r="995">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row>
    <row r="996">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row>
    <row r="997">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row>
    <row r="998">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row>
    <row r="999">
      <c r="A999" s="210"/>
      <c r="B999" s="210"/>
      <c r="C999" s="210"/>
      <c r="D999" s="210"/>
      <c r="E999" s="210"/>
      <c r="F999" s="210"/>
      <c r="G999" s="210"/>
      <c r="H999" s="210"/>
      <c r="I999" s="210"/>
      <c r="J999" s="210"/>
      <c r="K999" s="210"/>
      <c r="L999" s="210"/>
      <c r="M999" s="210"/>
      <c r="N999" s="210"/>
      <c r="O999" s="210"/>
      <c r="P999" s="210"/>
      <c r="Q999" s="210"/>
      <c r="R999" s="210"/>
      <c r="S999" s="210"/>
      <c r="T999" s="210"/>
      <c r="U999" s="210"/>
      <c r="V999" s="210"/>
      <c r="W999" s="210"/>
      <c r="X999" s="210"/>
      <c r="Y999" s="210"/>
      <c r="Z999" s="210"/>
    </row>
    <row r="1000">
      <c r="A1000" s="210"/>
      <c r="B1000" s="210"/>
      <c r="C1000" s="210"/>
      <c r="D1000" s="210"/>
      <c r="E1000" s="210"/>
      <c r="F1000" s="210"/>
      <c r="G1000" s="210"/>
      <c r="H1000" s="210"/>
      <c r="I1000" s="210"/>
      <c r="J1000" s="210"/>
      <c r="K1000" s="210"/>
      <c r="L1000" s="210"/>
      <c r="M1000" s="210"/>
      <c r="N1000" s="210"/>
      <c r="O1000" s="210"/>
      <c r="P1000" s="210"/>
      <c r="Q1000" s="210"/>
      <c r="R1000" s="210"/>
      <c r="S1000" s="210"/>
      <c r="T1000" s="210"/>
      <c r="U1000" s="210"/>
      <c r="V1000" s="210"/>
      <c r="W1000" s="210"/>
      <c r="X1000" s="210"/>
      <c r="Y1000" s="210"/>
      <c r="Z1000" s="210"/>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211"/>
      <c r="B1" s="212"/>
      <c r="C1" s="213" t="s">
        <v>32</v>
      </c>
      <c r="D1" s="213" t="s">
        <v>52</v>
      </c>
      <c r="E1" s="213" t="s">
        <v>115</v>
      </c>
      <c r="F1" s="213" t="s">
        <v>555</v>
      </c>
    </row>
    <row r="2">
      <c r="A2" s="214" t="s">
        <v>5351</v>
      </c>
      <c r="B2" s="215" t="s">
        <v>5352</v>
      </c>
      <c r="C2" s="216">
        <f>COUNTIFS(Seeds!C:C,"=Identificar",Seeds!Z:Z,"*ct-chart*",Seeds!Z:Z,"*bar*")</f>
        <v>6</v>
      </c>
      <c r="D2" s="216">
        <f>COUNTIFS(Seeds!C:C,"=Evocar",Seeds!Z:Z,"=*ct-chart*",Seeds!Z:Z,"*bar*")</f>
        <v>6</v>
      </c>
      <c r="E2" s="216">
        <f>COUNTIFS(Seeds!C:C,"=Aplicar",Seeds!Z:Z,"=*ct-chart*",Seeds!Z:Z,"*bar*")</f>
        <v>0</v>
      </c>
      <c r="F2" s="216">
        <f t="shared" ref="F2:F20" si="1">SUM(C2:E2)</f>
        <v>12</v>
      </c>
    </row>
    <row r="3">
      <c r="A3" s="214" t="s">
        <v>5353</v>
      </c>
      <c r="B3" s="217" t="s">
        <v>5354</v>
      </c>
      <c r="C3" s="216">
        <f>COUNTIFS(Seeds!C:C,"=Identificar",Seeds!Z:Z,"*ct-chart*",Seeds!Z:Z,"*line*")</f>
        <v>6</v>
      </c>
      <c r="D3" s="216">
        <f>COUNTIFS(Seeds!C:C,"=Evocar",Seeds!Z:Z,"=*ct-chart*",Seeds!Z:Z,"*line*")</f>
        <v>0</v>
      </c>
      <c r="E3" s="216">
        <f>COUNTIFS(Seeds!C:C,"=Aplicar",Seeds!Z:Z,"=*ct-chart*",Seeds!Z:Z,"*line*")</f>
        <v>0</v>
      </c>
      <c r="F3" s="216">
        <f t="shared" si="1"/>
        <v>6</v>
      </c>
    </row>
    <row r="4">
      <c r="A4" s="214" t="s">
        <v>5355</v>
      </c>
      <c r="B4" s="215" t="s">
        <v>5356</v>
      </c>
      <c r="C4" s="216">
        <f>COUNTIFS(Seeds!C:C,"=Identificar",Seeds!Z:Z,"*ct-chart*",Seeds!Z:Z,"*pie*")</f>
        <v>0</v>
      </c>
      <c r="D4" s="216">
        <f>COUNTIFS(Seeds!C:C,"=Evocar",Seeds!Z:Z,"=*ct-chart*",Seeds!Z:Z,"*pie*")</f>
        <v>0</v>
      </c>
      <c r="E4" s="216">
        <f>COUNTIFS(Seeds!C:C,"=Aplicar",Seeds!Z:Z,"=*ct-chart*",Seeds!Z:Z,"*pie*")</f>
        <v>0</v>
      </c>
      <c r="F4" s="216">
        <f t="shared" si="1"/>
        <v>0</v>
      </c>
    </row>
    <row r="5">
      <c r="A5" s="214" t="s">
        <v>5357</v>
      </c>
      <c r="B5" s="215" t="s">
        <v>3831</v>
      </c>
      <c r="C5" s="216">
        <f>COUNTIFS(Seeds!C:C,"=Identificar",Seeds!Z:Z,"*Choice matrix – inline*")</f>
        <v>24</v>
      </c>
      <c r="D5" s="216">
        <f>COUNTIFS(Seeds!C:C,"=Evocar",Seeds!Z:Z,"=*Choice matrix – inline*")</f>
        <v>0</v>
      </c>
      <c r="E5" s="216">
        <f>COUNTIFS(Seeds!C:C,"=Aplicar",Seeds!Z:Z,"=*Choice matrix – inline*")</f>
        <v>0</v>
      </c>
      <c r="F5" s="216">
        <f t="shared" si="1"/>
        <v>24</v>
      </c>
    </row>
    <row r="6">
      <c r="A6" s="214" t="s">
        <v>5358</v>
      </c>
      <c r="B6" s="215" t="s">
        <v>2871</v>
      </c>
      <c r="C6" s="216">
        <f>COUNTIFS(Seeds!C:C,"=Identificar",Seeds!Z:Z,"*clock*")</f>
        <v>8</v>
      </c>
      <c r="D6" s="216">
        <f>COUNTIFS(Seeds!C:C,"=Evocar",Seeds!Z:Z,"=*clock*")</f>
        <v>3</v>
      </c>
      <c r="E6" s="216">
        <f>COUNTIFS(Seeds!C:C,"=Aplicar",Seeds!Z:Z,"=*clock*")</f>
        <v>2</v>
      </c>
      <c r="F6" s="216">
        <f t="shared" si="1"/>
        <v>13</v>
      </c>
    </row>
    <row r="7">
      <c r="A7" s="214" t="s">
        <v>5359</v>
      </c>
      <c r="B7" s="215" t="s">
        <v>66</v>
      </c>
      <c r="C7" s="216">
        <f>COUNTIFS(Seeds!C:C,"=Identificar",Seeds!Z:Z,"*Cloze with drag &amp; drop*",Seeds!Z:Z,"*calculateoperation*")</f>
        <v>68</v>
      </c>
      <c r="D7" s="216">
        <f>COUNTIFS(Seeds!C:C,"=Evocar",Seeds!Z:Z,"=*Cloze with drag &amp; drop*",Seeds!Z:Z,"*calculateoperation*")</f>
        <v>31</v>
      </c>
      <c r="E7" s="216">
        <f>COUNTIFS(Seeds!C:C,"=Aplicar",Seeds!Z:Z,"=*Cloze with drag &amp; drop*",Seeds!Z:Z,"*calculateoperation*")</f>
        <v>0</v>
      </c>
      <c r="F7" s="216">
        <f t="shared" si="1"/>
        <v>99</v>
      </c>
    </row>
    <row r="8">
      <c r="A8" s="214" t="s">
        <v>5360</v>
      </c>
      <c r="B8" s="215" t="s">
        <v>5361</v>
      </c>
      <c r="C8" s="216">
        <f>COUNTIFS(Seeds!C:C,"=Identificar",Seeds!Z:Z,"*Cloze with drop down*")</f>
        <v>65</v>
      </c>
      <c r="D8" s="216">
        <f>COUNTIFS(Seeds!C:C,"=Evocar",Seeds!Z:Z,"=*Cloze with drop down*")</f>
        <v>57</v>
      </c>
      <c r="E8" s="216">
        <f>COUNTIFS(Seeds!C:C,"=Aplicar",Seeds!Z:Z,"=*Cloze with drop down*")</f>
        <v>33</v>
      </c>
      <c r="F8" s="216">
        <f t="shared" si="1"/>
        <v>155</v>
      </c>
    </row>
    <row r="9">
      <c r="A9" s="214" t="s">
        <v>55</v>
      </c>
      <c r="B9" s="215" t="s">
        <v>55</v>
      </c>
      <c r="C9" s="216">
        <f>COUNTIFS(Seeds!C:C,"=Identificar",Seeds!Z:Z,"*Cloze with text*")</f>
        <v>0</v>
      </c>
      <c r="D9" s="216">
        <f>COUNTIFS(Seeds!C:C,"=Evocar",Seeds!Z:Z,"=*Cloze with text*")</f>
        <v>44</v>
      </c>
      <c r="E9" s="216">
        <f>COUNTIFS(Seeds!C:C,"=Aplicar",Seeds!Z:Z,"=*Cloze with text*")</f>
        <v>0</v>
      </c>
      <c r="F9" s="216">
        <f t="shared" si="1"/>
        <v>44</v>
      </c>
    </row>
    <row r="10">
      <c r="A10" s="214" t="s">
        <v>5362</v>
      </c>
      <c r="B10" s="215" t="s">
        <v>5363</v>
      </c>
      <c r="C10" s="216">
        <f>COUNTIFS(Seeds!C:C,"=Identificar",Seeds!Z:Z,"*counting*")</f>
        <v>3</v>
      </c>
      <c r="D10" s="216">
        <f>COUNTIFS(Seeds!C:C,"=Evocar",Seeds!Z:Z,"=*counting*")</f>
        <v>0</v>
      </c>
      <c r="E10" s="216">
        <f>COUNTIFS(Seeds!C:C,"=Aplicar",Seeds!Z:Z,"=*counting*")</f>
        <v>0</v>
      </c>
      <c r="F10" s="216">
        <f t="shared" si="1"/>
        <v>3</v>
      </c>
    </row>
    <row r="11">
      <c r="A11" s="214" t="s">
        <v>5364</v>
      </c>
      <c r="B11" s="215" t="s">
        <v>5365</v>
      </c>
      <c r="C11" s="216">
        <f>COUNTIFS(Seeds!C:C,"=Identificar",Seeds!Z:Z,"*equivLiteral*")</f>
        <v>4</v>
      </c>
      <c r="D11" s="216">
        <f>COUNTIFS(Seeds!C:C,"=Evocar",Seeds!Z:Z,"=*equivLiteral*")</f>
        <v>168</v>
      </c>
      <c r="E11" s="216">
        <f>COUNTIFS(Seeds!C:C,"=Aplicar",Seeds!Z:Z,"=*equivLiteral*")</f>
        <v>130</v>
      </c>
      <c r="F11" s="216">
        <f t="shared" si="1"/>
        <v>302</v>
      </c>
    </row>
    <row r="12">
      <c r="A12" s="214" t="s">
        <v>5366</v>
      </c>
      <c r="B12" s="215" t="s">
        <v>5367</v>
      </c>
      <c r="C12" s="216">
        <f>COUNTIFS(Seeds!C:C,"=Identificar",Seeds!Z:Z,"*equivSymbolic*")</f>
        <v>0</v>
      </c>
      <c r="D12" s="216">
        <f>COUNTIFS(Seeds!C:C,"=Evocar",Seeds!Z:Z,"=*equivSymbolic*")</f>
        <v>3</v>
      </c>
      <c r="E12" s="216">
        <f>COUNTIFS(Seeds!C:C,"=Aplicar",Seeds!Z:Z,"=*equivSymbolic*")</f>
        <v>0</v>
      </c>
      <c r="F12" s="216">
        <f t="shared" si="1"/>
        <v>3</v>
      </c>
    </row>
    <row r="13">
      <c r="A13" s="214" t="s">
        <v>5368</v>
      </c>
      <c r="B13" s="215" t="s">
        <v>3033</v>
      </c>
      <c r="C13" s="216">
        <f>COUNTIFS(Seeds!C:C,"=Identificar",Seeds!Z:Z,"*labelImage*")</f>
        <v>6</v>
      </c>
      <c r="D13" s="216">
        <f>COUNTIFS(Seeds!C:C,"=Evocar",Seeds!Z:Z,"=*labelImage*")</f>
        <v>6</v>
      </c>
      <c r="E13" s="216">
        <f>COUNTIFS(Seeds!C:C,"=Aplicar",Seeds!Z:Z,"=*labelImage*")</f>
        <v>0</v>
      </c>
      <c r="F13" s="216">
        <f t="shared" si="1"/>
        <v>12</v>
      </c>
    </row>
    <row r="14">
      <c r="A14" s="214" t="s">
        <v>5369</v>
      </c>
      <c r="B14" s="215" t="s">
        <v>5369</v>
      </c>
      <c r="C14" s="216">
        <f>COUNTIFS(Seeds!C:C,"=Identificar",Seeds!Z:Z,"*Match list*")</f>
        <v>23</v>
      </c>
      <c r="D14" s="216">
        <f>COUNTIFS(Seeds!C:C,"=Evocar",Seeds!Z:Z,"=*Match list*")</f>
        <v>0</v>
      </c>
      <c r="E14" s="216">
        <f>COUNTIFS(Seeds!C:C,"=Aplicar",Seeds!Z:Z,"=*Match list*")</f>
        <v>0</v>
      </c>
      <c r="F14" s="216">
        <f t="shared" si="1"/>
        <v>23</v>
      </c>
    </row>
    <row r="15">
      <c r="A15" s="214" t="s">
        <v>5370</v>
      </c>
      <c r="B15" s="215" t="s">
        <v>5371</v>
      </c>
      <c r="C15" s="216">
        <f>COUNTIFS(Seeds!C:C,"=Identificar",Seeds!Z:Z,"*Multiple choice – multiple response*")</f>
        <v>4</v>
      </c>
      <c r="D15" s="216">
        <f>COUNTIFS(Seeds!C:C,"=Evocar",Seeds!Z:Z,"=*Multiple choice – multiple response*")</f>
        <v>1</v>
      </c>
      <c r="E15" s="216">
        <f>COUNTIFS(Seeds!C:C,"=Aplicar",Seeds!Z:Z,"=*Multiple choice – multiple response*")</f>
        <v>3</v>
      </c>
      <c r="F15" s="216">
        <f t="shared" si="1"/>
        <v>8</v>
      </c>
    </row>
    <row r="16">
      <c r="A16" s="214" t="s">
        <v>5372</v>
      </c>
      <c r="B16" s="215" t="s">
        <v>36</v>
      </c>
      <c r="C16" s="216">
        <f>COUNTIFS(Seeds!C:C,"=Identificar",Seeds!Z:Z,"*Multiple choice – standard*")</f>
        <v>170</v>
      </c>
      <c r="D16" s="216">
        <f>COUNTIFS(Seeds!C:C,"=Evocar",Seeds!Z:Z,"=*Multiple choice – standard*")</f>
        <v>71</v>
      </c>
      <c r="E16" s="216">
        <f>COUNTIFS(Seeds!C:C,"=Aplicar",Seeds!Z:Z,"=*Multiple choice – standard*")</f>
        <v>6</v>
      </c>
      <c r="F16" s="216">
        <f t="shared" si="1"/>
        <v>247</v>
      </c>
    </row>
    <row r="17">
      <c r="A17" s="214" t="s">
        <v>5373</v>
      </c>
      <c r="B17" s="215" t="s">
        <v>5374</v>
      </c>
      <c r="C17" s="216">
        <f>COUNTIFS(Seeds!C:C,"=Identificar",Seeds!Z:Z,"*numberline*")</f>
        <v>3</v>
      </c>
      <c r="D17" s="216">
        <f>COUNTIFS(Seeds!C:C,"=Evocar",Seeds!Z:Z,"=*numberline*")</f>
        <v>0</v>
      </c>
      <c r="E17" s="216">
        <f>COUNTIFS(Seeds!C:C,"=Aplicar",Seeds!Z:Z,"=*numberline*")</f>
        <v>0</v>
      </c>
      <c r="F17" s="216">
        <f t="shared" si="1"/>
        <v>3</v>
      </c>
    </row>
    <row r="18">
      <c r="A18" s="214" t="s">
        <v>5375</v>
      </c>
      <c r="B18" s="215" t="s">
        <v>5376</v>
      </c>
      <c r="C18" s="216">
        <f>COUNTIFS(Seeds!C:C,"=Identificar",Seeds!Z:Z,"*orderNumbers*")</f>
        <v>0</v>
      </c>
      <c r="D18" s="216">
        <f>COUNTIFS(Seeds!C:C,"=Evocar",Seeds!Z:Z,"=*orderNumbers*")</f>
        <v>0</v>
      </c>
      <c r="E18" s="216">
        <f>COUNTIFS(Seeds!C:C,"=Aplicar",Seeds!Z:Z,"=*orderNumbers*")</f>
        <v>0</v>
      </c>
      <c r="F18" s="216">
        <f t="shared" si="1"/>
        <v>0</v>
      </c>
    </row>
    <row r="19">
      <c r="A19" s="214" t="s">
        <v>5377</v>
      </c>
      <c r="B19" s="215" t="s">
        <v>3264</v>
      </c>
      <c r="C19" s="216">
        <f>COUNTIFS(Seeds!C:C,"=Identificar",Seeds!Z:Z,"*pathway*")</f>
        <v>3</v>
      </c>
      <c r="D19" s="216">
        <f>COUNTIFS(Seeds!C:C,"=Evocar",Seeds!Z:Z,"=*pathway*")</f>
        <v>0</v>
      </c>
      <c r="E19" s="216">
        <f>COUNTIFS(Seeds!C:C,"=Aplicar",Seeds!Z:Z,"=*pathway*")</f>
        <v>0</v>
      </c>
      <c r="F19" s="216">
        <f t="shared" si="1"/>
        <v>3</v>
      </c>
    </row>
    <row r="20">
      <c r="A20" s="214" t="s">
        <v>5378</v>
      </c>
      <c r="B20" s="215" t="s">
        <v>4939</v>
      </c>
      <c r="C20" s="216">
        <f>COUNTIFS(Seeds!C:C,"=Identificar",Seeds!Z:Z,"*pictograph*")</f>
        <v>12</v>
      </c>
      <c r="D20" s="216">
        <f>COUNTIFS(Seeds!C:C,"=Evocar",Seeds!Z:Z,"=*pictograph*")</f>
        <v>6</v>
      </c>
      <c r="E20" s="216">
        <f>COUNTIFS(Seeds!C:C,"=Aplicar",Seeds!Z:Z,"=*pictograph*")</f>
        <v>0</v>
      </c>
      <c r="F20" s="216">
        <f t="shared" si="1"/>
        <v>18</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s>
  <sheetData>
    <row r="1">
      <c r="A1" s="218" t="str">
        <f>Seeds!AA1</f>
        <v>Referencia para ID</v>
      </c>
      <c r="B1" s="218" t="str">
        <f>Seeds!Z1</f>
        <v>JSON</v>
      </c>
      <c r="C1" s="218" t="str">
        <f t="shared" ref="C1:C28" si="1">#REF!</f>
        <v>#REF!</v>
      </c>
      <c r="D1" s="219" t="s">
        <v>5379</v>
      </c>
    </row>
    <row r="2" ht="15.75" customHeight="1">
      <c r="A2" s="220" t="str">
        <f>Seeds!AA2</f>
        <v>M2-NyO-1a-I-1</v>
      </c>
      <c r="B2" s="220" t="str">
        <f>Seeds!Z2</f>
        <v>{
    "id": "M2-NyO-1a-I-1",
    "stimulus": "&lt;p&gt;Selecciona la opción correcta.&lt;/p&gt;",
    "hint": "&lt;p&gt;La posición de cada cifra determina la forma en la que se lee.&lt;/p&gt;",
    "feedback": "&lt;p&gt;La posición de cada cifra determina la forma en la que se lee.&lt;/p&gt;",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 Lemonlib.numToWords({{Q1}},'es')",
                "temp": true
            },
            {
                "name": "T2",
                "label": "{{function}}",
                "function": " Lemonlib.numToWords({{Q2}},'es')",
                "temp": true
            },
            {
                "name": "T3",
                "label": "{{function}}",
                "function": " Lemonlib.numToWords({{Q5}},'es')",
                "temp": true
            },
            {
                "name": "T4",
                "label": "{{function}}",
                "function": " Lemonlib.numToWords({{Q6}},'es')",
                "temp": true
            },
            {
                "name": "T5",
                "label": "{{function}}",
                "function": "Lemonlib.numToWords({{Q3}},'es')",
                "temp": true
            },
            {
                "name": "T6",
                "label": "{{function}}",
                "function": "Lemonlib.numToWords({{Q4}},'es')",
                "temp": true
            },
            {
                "name": "A1",
                "label": "{{function}}",
                "function": "El número {{Q1}} se lee “{{T1}}”."
            },
            {
                "name": "A2",
                "label": "{{function}}",
                "function": "El número {{Q2}} se lee “{{T2}}”."
            },
            {
                "name": "A3",
                "label": "{{function}}",
                "function": "El número {{Q3}} se lee “{{T3}}”.",
                "incorrect": true,
                "feedback": "&lt;p&gt;El número {{Q3}} se lee “{{T5}}”.&lt;/p&gt;"
            },
            {
                "name": "A4",
                "label": "{{function}}",
                "function": "El número {{Q4}} se lee “{{T4}}”.",
                "incorrect": true,
                "feedback": "&lt;p&gt;El número {{Q4}} se lee “{{T6}}”.&lt;/p&gt;"
            }
        ],
        "uniques": true
    },
    "algorithm": {
        "name": "trueFalse",
        "template": "Multiple choice – standard",
        "params": {
            "countCorrect": 1,
            "countIncorrect": 2,
            "showCheckIcon": true
        }
    }
}</v>
      </c>
      <c r="C2" s="220" t="str">
        <f t="shared" si="1"/>
        <v>#REF!</v>
      </c>
      <c r="D2" s="220" t="str">
        <f t="shared" ref="D2:D832" si="2">IF(B2=C2,0,1)</f>
        <v>#REF!</v>
      </c>
    </row>
    <row r="3" ht="15.75" customHeight="1">
      <c r="A3" s="220" t="str">
        <f>Seeds!AA3</f>
        <v>M2-NyO-1a-I-2</v>
      </c>
      <c r="B3" s="220" t="str">
        <f>Seeds!Z3</f>
        <v>{"id":"M2-NyO-1a-I-2","stimulus":"&lt;p&gt;Arrastra la forma escrita de cada número a su lugar correspondiente.&lt;/p&gt;","feedback":"&lt;p&gt;La posición de cada cifra determina la forma en la que se lee.&lt;/p&gt;","hint":"&lt;p&gt;La posición de cada cifra determina la forma en la que se lee.&lt;/p&gt;","seed":{"parameters":[{"name":"Q1","label":null,"min":1,"max":99,"step":1},{"name":"Q2","label":null,"min":1,"max":99,"step":1},{"name":"Q3","label":null,"min":1,"max":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v>
      </c>
      <c r="C3" s="220" t="str">
        <f t="shared" si="1"/>
        <v>#REF!</v>
      </c>
      <c r="D3" s="220" t="str">
        <f t="shared" si="2"/>
        <v>#REF!</v>
      </c>
    </row>
    <row r="4" ht="15.75" customHeight="1">
      <c r="A4" s="220" t="str">
        <f>Seeds!AA4</f>
        <v>M2-NyO-1a-E-1</v>
      </c>
      <c r="B4" s="220" t="str">
        <f>Seeds!Z4</f>
        <v>{
    "id": "M2-NyO-1a-E-1",
    "stimulus": "&lt;p&gt;Completa esta oración.&lt;/p&gt;",
    "feedback": "&lt;p&gt;La posición de cada cifra determina la forma en la que se lee.&lt;/p&gt;",
    "hint": "&lt;p&gt;La posición de cada cifra determina la forma en la que se lee.&lt;/p&gt;",
    "template": "&lt;p&gt;El número {{T1}} se lee {{T2}} y {{response}}.&lt;/p&gt;",
    "seed": {
        "parameters": [
            {
                "name": "Q1",
                "label": null,
                "min": 3,
                "max": 9,
                "step": 1
            },
            {
                "name": "Q2",
                "label": null,
                "min": 1,
                "max": 9,
                "step": 1
            }
        ],
        "calculated": [
            {
                "name": "T1",
                "label": "{{function}}",
                "function": "{{Q1}}*10+{{Q2}}",
                "temp": true
            },
            {
                "name": "T2",
                "label": "{{function}}",
                "function": "Lemonlib.numToWords({{Q1}}*10,'es')",
                "temp": true
            },
            {
                "name": "A1",
                "label": "{{function}}",
                "function": "Lemonlib.numToWords({{Q2}},'es')"
            }
        ],
        "uniques": true
    },
    "algorithm": {
        "name": "calculateOperation",
        "template": "Cloze with text"
    }
}</v>
      </c>
      <c r="C4" s="220" t="str">
        <f t="shared" si="1"/>
        <v>#REF!</v>
      </c>
      <c r="D4" s="220" t="str">
        <f t="shared" si="2"/>
        <v>#REF!</v>
      </c>
    </row>
    <row r="5" ht="15.75" customHeight="1">
      <c r="A5" s="220" t="str">
        <f>Seeds!AA8</f>
        <v>M2-NyO-1b-I-1</v>
      </c>
      <c r="B5" s="220" t="str">
        <f>Seeds!Z8</f>
        <v>{
    "id": "M2-NyO-1b-I-1",
    "stimulus": "&lt;p&gt;Arrastra el número correcto.&lt;/p&gt;",
    "feedback": "&lt;p&gt;La posición de cada cifra determina la forma en la que se escribe.&lt;/p&gt;",
    "hint": "&lt;p&gt;La posición de cada cifra determina la forma en la que se escribe.&lt;/p&gt;",
    "template": "&lt;p&gt;El número “{{T1}}” se escribe {{response}}.&lt;/p&gt;",
    "seed": {
        "parameters": [
            {
                "name": "Q1",
                "label": null,
                "min": 1,
                "max": 99,
                "step": 1
            },
            {
                "name": "Q2",
                "label": null,
                "min": 1,
                "max": 99,
                "step": 1
            },
            {
                "name": "Q3",
                "label": null,
                "min": 1,
                "max": 99,
                "step": 1
            }
        ],
        "calculated": [
            {
                "name": "T1",
                "label": "{{function}}",
                "function": "Lemonlib.numToWords({{Q1}},'es')",
                "temp": true
            },
            {
                "name": "A1",
                "label": "{{function}}",
                "function": "{{Q1}}"
            },
            {
                "name": "A2",
                "label": "{{function}}",
                "function": "{{Q2}}",
                "incorrect": true
            },
            {
                "name": "A3",
                "label": "{{function}}",
                "function": "{{Q3}}",
                "incorrect": true
            }
        ],
        "uniques": true
    },
    "algorithm": {
        "name": "calculateOperation",
        "template": "Cloze with drag &amp; drop",
        "params": {
            "keyboard": "NUMERICAL"
        }
    }
}</v>
      </c>
      <c r="C5" s="220" t="str">
        <f t="shared" si="1"/>
        <v>#REF!</v>
      </c>
      <c r="D5" s="220" t="str">
        <f t="shared" si="2"/>
        <v>#REF!</v>
      </c>
    </row>
    <row r="6" ht="15.75" customHeight="1">
      <c r="A6" s="220" t="str">
        <f>Seeds!AA9</f>
        <v>M2-NyO-1b-I-2</v>
      </c>
      <c r="B6" s="220" t="str">
        <f>Seeds!Z9</f>
        <v>{
    "id": "M2-NyO-1b-I-2",
    "stimulus": "&lt;p&gt;Selecciona el número correcto.&lt;/p&gt;",
    "template": "&lt;p&gt;El número “{{T1}}” se escribe {{response}}.&lt;/p&gt;",
    "hint": "&lt;p&gt;La posición de cada cifra determina la forma en la que se escribe.&lt;/p&gt;",
    "feedback": "&lt;p&gt;La posición de cada cifra determina la forma en la que se escribe.&lt;/p&gt;",
    "seed": {
        "parameters": [
            {
                "name": "Q1",
                "label": null,
                "min": 1,
                "max": 99,
                "step": 1
            },
            {
                "name": "Q2",
                "label": null,
                "min": 1,
                "max": 99,
                "step": 1
            },
            {
                "name": "Q3",
                "label": null,
                "min": 1,
                "max": 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v>
      </c>
      <c r="C6" s="220" t="str">
        <f t="shared" si="1"/>
        <v>#REF!</v>
      </c>
      <c r="D6" s="220" t="str">
        <f t="shared" si="2"/>
        <v>#REF!</v>
      </c>
    </row>
    <row r="7" ht="15.75" customHeight="1">
      <c r="A7" s="220" t="str">
        <f>Seeds!AA10</f>
        <v>M2-NyO-1b-E-1</v>
      </c>
      <c r="B7" s="220" t="str">
        <f>Seeds!Z10</f>
        <v>{
    "id": "M2-NyO-1b-E-1",
    "stimulus": "&lt;p&gt;Completa esta oración.&lt;/p&gt;",
    "feedback": "&lt;p&gt;La posición de cada cifra determina la forma en la que se lee.&lt;/p&gt;",
    "hint": "&lt;p&gt;La posición de cada cifra determina la forma en la que se lee.&lt;/p&gt;",
    "template": "&lt;p&gt;El número “{{T1}}” se escribe {{response}}.&lt;/p&gt;",
    "seed": {
        "parameters": [
            {
                "name": "Q1",
                "label": null,
                "min": 1,
                "max": 99,
                "step": 1
            }
        ],
        "calculated": [
            {
                "name": "T1",
                "label": "{{function}}",
                "function": "Lemonlib.numToWords({{Q1}},'es')",
                "temp": true
            },
            {
                "name": "A1",
                "label": "{{function}}",
                "function": "{{Q1}}"
            }
        ],
        "uniques": true
    },
    "algorithm": {
        "name": "calculateOperation",
        "params": {
            "method": "equivLiteral",
            "keyboard": "NUMERICAL"
        }
    }
}</v>
      </c>
      <c r="C7" s="220" t="str">
        <f t="shared" si="1"/>
        <v>#REF!</v>
      </c>
      <c r="D7" s="220" t="str">
        <f t="shared" si="2"/>
        <v>#REF!</v>
      </c>
    </row>
    <row r="8" ht="15.75" customHeight="1">
      <c r="A8" s="220" t="str">
        <f>Seeds!AA11</f>
        <v>M2-NyO-1c-I-1</v>
      </c>
      <c r="B8" s="220" t="str">
        <f>Seeds!Z11</f>
        <v>{
    "id": "M2-NyO-1c-I-1",
    "stimulus": "&lt;p&gt;Selecciona la descomposición correcta.&lt;/p&gt;",
    "hint": "&lt;p&gt;Fíjate en la posición de cada cifra.&lt;/p&gt;",
    "feedback": "&lt;p&gt;Para descomponer un número hay que fijarse en la posición de cada cifra:&lt;/p&gt;&lt;p style=\"text-align: center\"&gt;&lt;span style=\"color: #E3360C\"&gt;{{Q1}}&lt;/span&gt;&lt;span style=\"color: #2C9CDC\"&gt;{{Q2}}&lt;/span&gt; = &lt;span style=\"color: #E3360C\"&gt;{{Q1}}0&lt;/span&gt; + &lt;span style=\"color: #2C9CDC\"&gt;{{Q2}}&lt;/span&gt;&lt;/p&gt;",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 false,
            "columns": 3
        }
    }
}</v>
      </c>
      <c r="C8" s="220" t="str">
        <f t="shared" si="1"/>
        <v>#REF!</v>
      </c>
      <c r="D8" s="220" t="str">
        <f t="shared" si="2"/>
        <v>#REF!</v>
      </c>
    </row>
    <row r="9" ht="15.75" customHeight="1">
      <c r="A9" s="220" t="str">
        <f>Seeds!AA12</f>
        <v>M2-NyO-1c-E-1</v>
      </c>
      <c r="B9" s="220" t="str">
        <f>Seeds!Z12</f>
        <v>{
    "id": "M2-NyO-1c-E-1",
    "stimulus": "&lt;p&gt;Fíjate en el ejemplo y completa la siguiente descomposición.&lt;/p&gt;&lt;p style=\"text-align: center\"&gt;{{Q1}}{{Q2}} = {{Q1}}0 + {{Q2}}&lt;/p&gt;",
    "feedback": "&lt;p&gt;Para descomponer un número hay que fijarse en la posición de cada cifra:&lt;/p&gt;&lt;p style=\"text-align: center\"&gt;&lt;span style=\"color: #E3360C\"&gt;{{Q3}}&lt;/span&gt;&lt;span style=\"color: #2C9CDC\"&gt;{{Q4}}&lt;/span&gt; = &lt;span style=\"color: #E3360C\"&gt;{{Q3}}0&lt;/span&gt; + &lt;span style=\"color: #2C9CDC\"&gt;{{Q4}}&lt;/span&gt;&lt;/p&gt;",
    "hint": "&lt;p&gt;Fíjate en la posición de cada cifra.&lt;/p&gt;",
    "template": "&lt;p style=\"text-align: center\"&gt;{{T1}}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v>
      </c>
      <c r="C9" s="220" t="str">
        <f t="shared" si="1"/>
        <v>#REF!</v>
      </c>
      <c r="D9" s="220" t="str">
        <f t="shared" si="2"/>
        <v>#REF!</v>
      </c>
    </row>
    <row r="10" ht="15.75" customHeight="1">
      <c r="A10" s="220" t="str">
        <f>Seeds!AA13</f>
        <v>M2-NyO-2a-I-1</v>
      </c>
      <c r="B10" s="220" t="str">
        <f>Seeds!Z13</f>
        <v>{
    "id": "M2-NyO-2a-I-1",
    "stimulus": "&lt;p&gt;Selecciona el árbol con una docena de manzanas.&lt;p&gt;",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src=\"https://blueberry-assets.oneclick.es/M2_NyO_2a_1.svg\" width=\"300\"&gt;&lt;/img&gt;&lt;/div&gt;"
            },
            {
                "name": "A2",
                "label": "&lt;div style=\"display:flex; justify-content:center;\"&gt;&lt;img src=\"https://blueberry-assets.oneclick.es/M2_NyO_2a_2.svg\" width=\"300\"&gt;&lt;/img&gt;&lt;/div&gt;",
                "incorrect": true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C10" s="220" t="str">
        <f t="shared" si="1"/>
        <v>#REF!</v>
      </c>
      <c r="D10" s="220" t="str">
        <f t="shared" si="2"/>
        <v>#REF!</v>
      </c>
    </row>
    <row r="11" ht="15.75" customHeight="1">
      <c r="A11" s="220" t="str">
        <f>Seeds!AA14</f>
        <v>M2-NyO-2a-I-2</v>
      </c>
      <c r="B11" s="220" t="str">
        <f>Seeds!Z14</f>
        <v>{
    "id": "M2-NyO-2a-I-2",
    "stimulus": "&lt;p&gt;Selecciona el árbol con media docena de manzanas.&lt;/p&gt;",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src=\"https://blueberry-assets.oneclick.es/M2_NyO_2a_1.svg\" width=\"300\"&gt;&lt;/img&gt;&lt;/div&gt;",
                "incorrect": true
            },
            {
                "name": "A2",
                "label": "&lt;div style=\"display:flex; justify-content:center;\"&gt;&lt;img src=\"https://blueberry-assets.oneclick.es/M2_NyO_2a_2.svg\" width=\"300\"&gt;&lt;/img&gt;&lt;/div&gt;"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C11" s="220" t="str">
        <f t="shared" si="1"/>
        <v>#REF!</v>
      </c>
      <c r="D11" s="220" t="str">
        <f t="shared" si="2"/>
        <v>#REF!</v>
      </c>
    </row>
    <row r="12" ht="15.75" customHeight="1">
      <c r="A12" s="220" t="str">
        <f>Seeds!AA15</f>
        <v>M2-NyO-2a-I-3</v>
      </c>
      <c r="B12" s="220" t="str">
        <f>Seeds!Z15</f>
        <v>{
    "id": "M2-NyO-2a-I-3",
    "stimulus": "&lt;p&gt;Selecciona la opción con media docena de libros.&lt;p&gt;",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src=\"https://blueberry-assets.oneclick.es/M2_NyO_2a_6.svg\" width=\"300\"&gt;&lt;/img&gt;&lt;/div&gt;"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"incorrect": true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C12" s="220" t="str">
        <f t="shared" si="1"/>
        <v>#REF!</v>
      </c>
      <c r="D12" s="220" t="str">
        <f t="shared" si="2"/>
        <v>#REF!</v>
      </c>
    </row>
    <row r="13" ht="15.75" customHeight="1">
      <c r="A13" s="220" t="str">
        <f>Seeds!AA16</f>
        <v>M2-NyO-2a-I-4</v>
      </c>
      <c r="B13" s="220" t="str">
        <f>Seeds!Z16</f>
        <v>{
    "id": "M2-NyO-2a-I-4",
    "stimulus": "&lt;p&gt;Selecciona la opción con una docena de libros.&lt;/p&gt;",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src=\"https://blueberry-assets.oneclick.es/M2_NyO_2a_6.svg\" width=\"300\"&gt;&lt;/img&gt;&lt;/div&gt;",
                "incorrect": true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C13" s="220" t="str">
        <f t="shared" si="1"/>
        <v>#REF!</v>
      </c>
      <c r="D13" s="220" t="str">
        <f t="shared" si="2"/>
        <v>#REF!</v>
      </c>
    </row>
    <row r="14" ht="15.75" customHeight="1">
      <c r="A14" s="220" t="str">
        <f>Seeds!AA17</f>
        <v>M2-NyO-2a-E-1</v>
      </c>
      <c r="B14" s="220" t="str">
        <f>Seeds!Z17</f>
        <v>{
    "id": "M2-NyO-2a-E-1",
    "stimulus": "&lt;p&gt;Cuenta estos lápices.&lt;/p&gt;&lt;div style=\"display:flex; flex-wrap: wrap; justify-content:center;\"&gt;{{T2}}&lt;/div&gt;&lt;p&gt;¿Cuántos faltan para hacer una docena?&lt;/p&gt;",
    "feedback": "&lt;p&gt;Una &lt;b&gt;docena&lt;/b&gt; son 12 unidades&lt;/p&gt;&lt;p&gt;&lt;b&gt;Media docena&lt;/b&gt; son 6 unidades.&lt;/p&gt;",
    "hint": "&lt;p&gt;Una docena son 12 unidades.&lt;/p&gt;",
    "seed": {
        "parameters": [
            {
                "name": "Q1",
                "label": null,
                "min": 1,
                "max": 8,
                "step": 1
            },
            {
                "name": "Q2",
                "label": null,
                "min": 1,
                "max": 8,
                "step": 1
            },
            {
                "name": "Q3",
                "label": null,
                "min": 1,
                "max": 8,
                "step": 1
            }
        ],
        "calculated": [
            {
                "name": "T1",
                "label": "{{function}}",
                "function": "12-{{Q1}}",
                "temp": true
            },
            {
                "name": "T2",
                "label": "{{function}}",
                "function": "'&lt;img src=\"https://blueberry-assets.oneclick.es/M2_NyO_2a_1a.svg\" width=\"80\"&gt;'.repeat({{T1}})",
                "temp": true
            },
            {
                "name": "A1",
                "label": "&lt;div style=\"display:flex\"&gt;{{function}}&lt;/div&gt;",
                "function": "'&lt;img src=\"https://blueberry-assets.oneclick.es/M2_NyO_2a_1a.svg\" width=\"80\"&gt;'.repeat({{Q1}})"
            },
            {
                "name": "A2",
                "label": "&lt;div style=\"display:flex\"&gt;{{function}}&lt;/div&gt;",
                "function": "'&lt;img src=\"https://blueberry-assets.oneclick.es/M2_NyO_2a_1a.svg\" width=\"80\"&gt;'.repeat({{Q2}})",
                "incorrect": true
            },
            {
                "name": "A3",
                "label": "&lt;div style=\"display:flex\"&gt;{{function}}&lt;/div&gt;",
                "function": "'&lt;img src=\"https://blueberry-assets.oneclick.es/M2_NyO_2a_1a.svg\" width=\"80\"&gt;'.repeat({{Q3}})",
                "incorrect": true
            }
        ],
        "uniques": true
    },
    "algorithm": {
        "name": "trueFalse",
        "template": "Multiple choice – standard",
        "params": {
            "countCorrect": 1,
            "countIncorrect": 2,
            "showCheckIcon": false
        }
    }
}</v>
      </c>
      <c r="C14" s="220" t="str">
        <f t="shared" si="1"/>
        <v>#REF!</v>
      </c>
      <c r="D14" s="220" t="str">
        <f t="shared" si="2"/>
        <v>#REF!</v>
      </c>
    </row>
    <row r="15" ht="15.75" customHeight="1">
      <c r="A15" s="220" t="str">
        <f>Seeds!AA18</f>
        <v>M2-NyO-2a-E-2</v>
      </c>
      <c r="B15" s="220" t="str">
        <f>Seeds!Z18</f>
        <v>{
    "id": "M2-NyO-2a-E-2",
    "stimulus": "&lt;p&gt;Cuenta estos gatos.&lt;p&gt;&lt;div style=\"display:flex; flex-wrap: wrap;justify-content:center;\"&gt;{{T2}}&lt;/div&gt;&lt;p&gt;¿Cuántos faltan para una media docena?&lt;p&gt;",
    "feedback": "&lt;p&gt;Una &lt;b&gt;docena&lt;/b&gt; son 12 unidades&lt;/p&gt;&lt;p&gt;&lt;b&gt;Media docena&lt;/b&gt; son 6 unidades.&lt;/p&gt;",
    "hint": "&lt;p&gt;Una docena son 12 unidades.&lt;/p&gt;",
    "seed": {
        "parameters": [
            {
                "name": "Q1",
                "label": null,
                "min": 1,
                "max": 5,
                "step": 1
            },
            {
                "name": "Q2",
                "label": null,
                "min": 1,
                "max": 5,
                "step": 1
            },
            {
                "name": "Q3",
                "label": null,
                "min": 1,
                "max": 5,
                "step": 1
            }
        ],
        "calculated": [
            {
                "name": "T1",
                "label": "{{function}}",
                "function": "6-{{Q1}}",
                "temp": true
            },
            {
                "name": "T2",
                "label": "{{function}}",
                "function": "'&lt;img src=\"https://blueberry-assets.oneclick.es/M2_NyO_2a_2a.svg\" width=\"80\"&gt;'.repeat({{T1}})",
                "temp": true
            },
            {
                "name": "A1",
                "label": "&lt;div style=\"display:flex\"&gt;{{function}}&lt;/div&gt;",
                "function": "'&lt;img src=\"https://blueberry-assets.oneclick.es/M2_NyO_2a_2a.svg\" width=\"80\"&gt;'.repeat({{Q1}})"
            },
            {
                "name": "A2",
                "label": "&lt;div style=\"display:flex\"&gt;{{function}}&lt;/div&gt;",
                "function": "'&lt;img src=\"https://blueberry-assets.oneclick.es/M2_NyO_2a_2a.svg\" width=\"80\"&gt;'.repeat({{Q2}})",
                "incorrect": true
            },
            {
                "name": "A3",
                "label": "&lt;div style=\"display:flex\"&gt;{{function}}&lt;/div&gt;",
                "function": "'&lt;img src=\"https://blueberry-assets.oneclick.es/M2_NyO_2a_2a.svg\" width=\"80\"&gt;'.repeat({{Q3}})",
                "incorrect": true
            }
        ],
        "uniques": true
    },
    "algorithm": {
        "name": "trueFalse",
        "template": "Multiple choice – standard",
        "params": {
            "countCorrect": 1,
            "countIncorrect": 2,
            "showCheckIcon": false
        }
    }
}</v>
      </c>
      <c r="C15" s="220" t="str">
        <f t="shared" si="1"/>
        <v>#REF!</v>
      </c>
      <c r="D15" s="220" t="str">
        <f t="shared" si="2"/>
        <v>#REF!</v>
      </c>
    </row>
    <row r="16" ht="15.75" customHeight="1">
      <c r="A16" s="220" t="str">
        <f>Seeds!AA19</f>
        <v>M2-NyO-2a-A-1</v>
      </c>
      <c r="B16" s="220" t="str">
        <f>Seeds!Z19</f>
        <v>{
    "id": "M2-NyO-2a-A-1",
    "stimulus": "&lt;p&gt;¿Cuántas docenas de bombones ves?&lt;/p&gt;&lt;div style=\"display:flex; flex-wrap: wrap;justify-content:center;\"&gt;{{T1}}&lt;/div&gt;",
    "feedback": "&lt;p&gt;Una &lt;b&gt;docena&lt;/b&gt; son 12 unidades&lt;/p&gt;&lt;p&gt;&lt;b&gt;Media docena&lt;/b&gt; son 6 unidades.&lt;/p&gt;",
    "hint": "&lt;p&gt;Una docena son 12 unidades.&lt;/p&gt;",
    "template": "&lt;p&gt;Hay {{response}} docenas.&lt;/p&gt;",
    "seed": {
        "parameters": [
            {
                "name": "Q1",
                "label": null,
                "list": [
                    2,
                    3,
                    4,
                    5
                ]
            }
        ],
        "calculated": [
            {
                "name": "T1",
                "label": "{{function}}",
                "function": "'&lt;img src=\"https://blueberry-assets.oneclick.es/M2_NyO_2a_3a.svg\" width=\"150\"&gt;'.repeat({{Q1}})",
                "temp": true
            },
            {
                "name": "A1",
                "label": "{{function}}",
                "function": "{{Q1}}"
            }
        ],
        "uniques": true
    },
    "algorithm": {
        "name": "calculateOperation",
        "params": {
            "method": "equivLiteral",
            "keyboard": "NUMERICAL"
        }
    }
}</v>
      </c>
      <c r="C16" s="220" t="str">
        <f t="shared" si="1"/>
        <v>#REF!</v>
      </c>
      <c r="D16" s="220" t="str">
        <f t="shared" si="2"/>
        <v>#REF!</v>
      </c>
    </row>
    <row r="17" ht="15.75" customHeight="1">
      <c r="A17" s="220" t="str">
        <f>Seeds!AA20</f>
        <v>M2-NyO-2a-A-2</v>
      </c>
      <c r="B17" s="220" t="str">
        <f>Seeds!Z20</f>
        <v>{
    "id": "M2-NyO-2a-A-2",
    "stimulus": "&lt;p&gt;¿Cuántas docenas de huevos hay?&lt;/p&gt;&lt;div style=\"display:flex; flex-wrap: wrap;justify-content:center;\"&gt;{{T1}}&lt;/div&gt;",
    "feedback": "&lt;p&gt;Una &lt;b&gt;docena&lt;/b&gt; son 12 unidades&lt;/p&gt;&lt;p&gt;&lt;b&gt;Media docena&lt;/b&gt; son 6 unidades.&lt;/p&gt;",
    "hint": "&lt;p&gt;Una docena son 12 unidades.&lt;/p&gt;",
    "template": "&lt;p&gt;Hay {{response}} docenas.&lt;/p&gt;",
    "seed": {
        "parameters": [
            {
                "name": "Q1",
                "label": null,
                "list": [
                    2,
                    3,
                    4,
                    5
                ]
            }
        ],
        "calculated": [
            {
                "name": "T1",
                "label": "{{function}}",
                "function": "'&lt;img src=\"https://blueberry-assets.oneclick.es/M2_NyO_2a_4a.svg\" width=\"200\"&gt;'.repeat({{Q1}})",
                "temp": true
            },
            {
                "name": "A1",
                "label": "{{function}}",
                "function": "{{Q1}}"
            }
        ],
        "uniques": true
    },
    "algorithm": {
        "name": "calculateOperation",
        "params": {
            "method": "equivLiteral",
            "keyboard": "NUMERICAL"
        }
    }
}</v>
      </c>
      <c r="C17" s="220" t="str">
        <f t="shared" si="1"/>
        <v>#REF!</v>
      </c>
      <c r="D17" s="220" t="str">
        <f t="shared" si="2"/>
        <v>#REF!</v>
      </c>
    </row>
    <row r="18" ht="15.75" customHeight="1">
      <c r="A18" s="220" t="str">
        <f>Seeds!AA21</f>
        <v>M2-NyO-2a-A-3</v>
      </c>
      <c r="B18" s="220" t="str">
        <f>Seeds!Z21</f>
        <v>{
    "id": "M2-NyO-2a-A-3",
    "stimulus": "&lt;p&gt;¿Cuántas medias docenas de peces hay?&lt;/p&gt;&lt;div style=\"display:flex; flex-wrap: wrap;justify-content:center;\"&gt;{{T1}}&lt;/div&gt;&lt;/div&gt;",
    "feedback": "&lt;p&gt;Una &lt;b&gt;docena&lt;/b&gt; son 12 unidades&lt;/p&gt;&lt;p&gt;&lt;b&gt;Media docena&lt;/b&gt; son 6 unidades.&lt;/p&gt;",
    "hint": "&lt;p&gt;Una docena son 12 unidades.&lt;/p&gt;",
    "template": "&lt;p&gt;Hay {{response}} medias docenas.&lt;/p&gt;",
    "seed": {
        "parameters": [
            {
                "name": "Q1",
                "label": null,
                "list": [
                    2,
                    3,
                    4,
                    5
                ]
            }
        ],
        "calculated": [
            {
                "name": "T1",
                "label": "{{function}}",
                "function": "'&lt;img src=\"https://blueberry-assets.oneclick.es/M2_NyO_2a_5a.svg\" width=\"150\"&gt;'.repeat({{Q1}})",
                "temp": true
            },
            {
                "name": "A1",
                "label": "{{function}}",
                "function": "{{Q1}}"
            }
        ],
        "uniques": true
    },
    "algorithm": {
        "name": "calculateOperation",
        "params": {
            "method": "equivLiteral",
            "keyboard": "NUMERICAL"
        }
    }
}</v>
      </c>
      <c r="C18" s="220" t="str">
        <f t="shared" si="1"/>
        <v>#REF!</v>
      </c>
      <c r="D18" s="220" t="str">
        <f t="shared" si="2"/>
        <v>#REF!</v>
      </c>
    </row>
    <row r="19" ht="15.75" customHeight="1">
      <c r="A19" s="220" t="str">
        <f>Seeds!AA22</f>
        <v>M2-NyO-3a-I-1</v>
      </c>
      <c r="B19" s="220" t="str">
        <f>Seeds!Z22</f>
        <v>{
    "id": "M2-NyO-3a-I-1",
    "stimulus": "&lt;p&gt;Arrastra y ordena de menor a mayor estos números.&lt;/p&gt;",
    "template": "&lt;p style=\"text-align:center;\"&gt;{{response}} &lt; {{response}} &lt; {{response}}&lt;/p&gt;",
    "feedback": "&lt;p&gt;Compara los números empezando &lt;b&gt;por la cifra de la izquierda&lt;/b&gt;:&lt;/p&gt;&lt;p style=\"text-align: center\"&gt;&lt;span style=\"color: #E3360C\"&gt;{{T1}}&lt;/span&gt;{{T2}} &lt; &lt;span style=\"color: #E3360C\"&gt;{{T3}}&lt;/span&gt;{{T4}} &lt; &lt;span style=\"color: #E3360C\"&gt;{{T5}}&lt;/span&gt;{{T6}}&lt;/p&gt;",
    "hint": "&lt;p&gt;Compara los números empezando por la cifra de la izquierda.&lt;/p&gt;",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v>
      </c>
      <c r="C19" s="220" t="str">
        <f t="shared" si="1"/>
        <v>#REF!</v>
      </c>
      <c r="D19" s="220" t="str">
        <f t="shared" si="2"/>
        <v>#REF!</v>
      </c>
    </row>
    <row r="20" ht="15.75" customHeight="1">
      <c r="A20" s="220" t="str">
        <f>Seeds!AA23</f>
        <v>M2-NyO-3a-E-1</v>
      </c>
      <c r="B20" s="220" t="str">
        <f>Seeds!Z23</f>
        <v>{
    "id": "M2-NyO-3a-E-1",
    "stimulus": "&lt;p&gt;Arrastra estos números para ordenarlos de mayor a menor.&lt;/p&gt;",
    "feedback": "&lt;p&gt;Compara los números empezando &lt;b&gt;por la cifra de la izquierda&lt;/b&gt;:&lt;/p&gt;&lt;p style=\"text-align: center\"&gt;&lt;span style=\"color: #E3360C\"&gt;{{T1}}&lt;/span&gt;{{T2}} &gt; &lt;span style=\"color: #E3360C\"&gt;{{T3}}&lt;/span&gt;{{T4}}&lt;/p&gt;",
    "hint": "&lt;p&gt;Compara los números empezando por la cifra de la izquierda.&lt;/p&gt;",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C20" s="220" t="str">
        <f t="shared" si="1"/>
        <v>#REF!</v>
      </c>
      <c r="D20" s="220" t="str">
        <f t="shared" si="2"/>
        <v>#REF!</v>
      </c>
    </row>
    <row r="21" ht="15.75" customHeight="1">
      <c r="A21" s="220" t="str">
        <f>Seeds!AA24</f>
        <v>M2-NyO-3a-E-2</v>
      </c>
      <c r="B21" s="220" t="str">
        <f>Seeds!Z24</f>
        <v>{
    "id": "M2-NyO-3a-E-2",
    "stimulus": "&lt;p&gt;Arrastra estos números para ordenarlos de menor a mayor.&lt;/p&gt;",
    "feedback": "&lt;p&gt;Compara los números empezando &lt;b&gt;por la cifra de la izquierda&lt;/b&gt;:&lt;/p&gt;&lt;p style=\"text-align: center\"&gt;&lt;span style=\"color: #E3360C\"&gt;{{T1}}&lt;/span&gt;{{T2}} &lt; &lt;span style=\"color: #E3360C\"&gt;{{T3}}&lt;/span&gt;{{T4}}&lt;/p&gt;",
    "hint": "&lt;p&gt;Compara los números empezando por la cifra de la izquierda.&lt;/p&gt;",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C21" s="220" t="str">
        <f t="shared" si="1"/>
        <v>#REF!</v>
      </c>
      <c r="D21" s="220" t="str">
        <f t="shared" si="2"/>
        <v>#REF!</v>
      </c>
    </row>
    <row r="22" ht="15.75" customHeight="1">
      <c r="A22" s="220" t="str">
        <f>Seeds!AA25</f>
        <v>M2-NyO-4a-I-1</v>
      </c>
      <c r="B22" s="220" t="str">
        <f>Seeds!Z25</f>
        <v>{
    "id": "M2-NyO-4a-I-1",
    "stimulus": "&lt;p&gt;Arrastra la palabra correcta.&lt;/p&gt;",
    "feedback": "&lt;p&gt;Ten en cuenta que:&lt;/p&gt;&lt;p style=\"text-align: center\"&gt;10 unidades = 1 decena&lt;/p&gt;&lt;p style=\"text-align: center\"&gt;10 decenas = 1 centena&lt;/p&gt;",
    "hint": "&lt;p&gt;Ten en cuenta que:&lt;/p&gt;&lt;p style=\"text-align: center\"&gt;10 unidades = 1 decena&lt;/p&gt;&lt;p style=\"text-align: center\"&gt;10 decenas = 1 centena&lt;/p&gt;",
    "template": "&lt;p&gt;{{T1}} unidades son {{Q1}} {{response}}.&lt;/p&gt;",
    "seed": {
        "parameters": [
            {
                "name": "Q1",
                "label": null,
                "min": 2,
                "max": 9,
                "step": 1
            }
        ],
        "calculated": [
            {
                "name": "T1",
                "label": "{{function}}",
                "function": "{{Q1}}*10",
                "temp": true
            },
            {
                "name": "A1",
                "label": "{{function}}",
                "function": "decenas"
            },
            {
                "name": "A2",
                "label": "{{function}}",
                "function": "unidades",
                "incorrect": true
            },
            {
                "name": "A3",
                "label": "{{function}}",
                "function": "centenas",
                "incorrect": true
            }
        ],
        "uniques": true
    },
    "algorithm": {
        "name": "calculateOperation",
        "template": "Cloze with drag &amp; drop",
        "params": {
            "keyboard": "NUMERICAL"
        }
    }
}</v>
      </c>
      <c r="C22" s="220" t="str">
        <f t="shared" si="1"/>
        <v>#REF!</v>
      </c>
      <c r="D22" s="220" t="str">
        <f t="shared" si="2"/>
        <v>#REF!</v>
      </c>
    </row>
    <row r="23" ht="15.75" customHeight="1">
      <c r="A23" s="220" t="str">
        <f>Seeds!AA26</f>
        <v>M2-NyO-4a-I-2</v>
      </c>
      <c r="B23" s="220" t="str">
        <f>Seeds!Z26</f>
        <v>{
    "id": "M2-NyO-4a-I-2",
    "stimulus": "&lt;p&gt;Arrastra la palabra correcta.&lt;/p&gt;",
    "feedback": "&lt;p&gt;Ten en cuenta que:&lt;/p&gt;&lt;p style=\"text-align: center\"&gt;10 unidades = 1 decena&lt;/p&gt;&lt;p style=\"text-align: center\"&gt;10 decenas = 1 centena&lt;/p&gt;",
    "hint": "&lt;p&gt;Ten en cuenta que:&lt;/p&gt;&lt;p style=\"text-align: center\"&gt;10 unidades = 1 decena&lt;/p&gt;&lt;p style=\"text-align: center\"&gt;10 decenas = 1 centena&lt;/p&gt;",
    "template": "&lt;p&gt;{{T1}} unidades son {{Q1}} {{response}}.&lt;/p&gt;",
    "seed": {
        "parameters": [
            {
                "name": "Q1",
                "label": null,
                "min": 2,
                "max": 9,
                "step": 1
            }
        ],
        "calculated": [
            {
                "name": "T1",
                "label": "{{function}}",
                "function": "{{Q1}}*100",
                "temp": true
            },
            {
                "name": "A1",
                "label": "{{function}}",
                "function": "centenas"
            },
            {
                "name": "A2",
                "label": "{{function}}",
                "function": "unidades",
                "incorrect": true
            },
            {
                "name": "A3",
                "label": "{{function}}",
                "function": "decenas",
                "incorrect": true
            }
        ],
        "uniques": true
    },
    "algorithm": {
        "name": "calculateOperation",
        "template": "Cloze with drag &amp; drop",
        "params": {
            "keyboard": "NUMERICAL"
        }
    }
}</v>
      </c>
      <c r="C23" s="220" t="str">
        <f t="shared" si="1"/>
        <v>#REF!</v>
      </c>
      <c r="D23" s="220" t="str">
        <f t="shared" si="2"/>
        <v>#REF!</v>
      </c>
    </row>
    <row r="24" ht="15.75" customHeight="1">
      <c r="A24" s="220" t="str">
        <f>Seeds!AA27</f>
        <v>M2-NyO-4a-E-1</v>
      </c>
      <c r="B24" s="220" t="str">
        <f>Seeds!Z27</f>
        <v>{
    "id": "M2-NyO-4a-E-1",
    "stimulus": "&lt;p&gt;Elige la opción correcta.&lt;/p&gt;",
    "hint": "&lt;p&gt;Ten en cuenta que:&lt;/p&gt;&lt;p style=\"text-align: center\"&gt;10 unidades = 1 decena&lt;/p&gt;&lt;p style=\"text-align: center\"&gt;10 decenas = 1 centena&lt;/p&gt;",
    "feedback": "&lt;p&gt;Ten en cuenta que:&lt;/p&gt;&lt;p style=\"text-align: center\"&gt;10 unidades = 1 decena&lt;/p&gt;&lt;p style=\"text-align: center\"&gt;10 decenas = 1 centena&lt;/p&gt;",
    "seed": {
        "parameters": [
            {
                "name": "Q1",
                "label": null,
                "min": 2,
                "max": 9,
                "step": 1
            }
        ],
        "calculated": [
            {
                "name": "T1",
                "label": "{{function}}",
                "function": "{{Q1}}*10",
                "temp": true
            },
            {
                "name": "A1",
                "label": "{{function}}",
                "function": "{{T1}} unidades son {{Q1}} decenas."
            },
            {
                "name": "A2",
                "label": "{{function}}",
                "function": "{{T1}} unidades son {{Q1}} centenas.",
                "incorrect": true
            },
            {
                "name": "A3",
                "label": "{{function}}",
                "function": "{{Q1}} unidades son {{T1}} centenas.",
                "incorrect": true
            },
            {
                "name": "A4",
                "label": "{{function}}",
                "function": "{{Q1}} unidades son {{T1}} decenas.",
                "incorrect": true
            }
        ],
        "uniques": true
    },
    "algorithm": {
        "name": "trueFalse",
        "template": "Multiple choice – standard",
        "params": {
            "countCorrect": 1,
            "countIncorrect": 2,
            "showCheckIcon": false,
            "columns": 3
        }
    }
}</v>
      </c>
      <c r="C24" s="220" t="str">
        <f t="shared" si="1"/>
        <v>#REF!</v>
      </c>
      <c r="D24" s="220" t="str">
        <f t="shared" si="2"/>
        <v>#REF!</v>
      </c>
    </row>
    <row r="25" ht="15.75" customHeight="1">
      <c r="A25" s="220" t="str">
        <f>Seeds!AA28</f>
        <v>M2-NyO-4a-E-2</v>
      </c>
      <c r="B25" s="220" t="str">
        <f>Seeds!Z28</f>
        <v>{
    "id": "M2-NyO-4a-E-2",
    "stimulus": "&lt;p&gt;Elige la opción correcta.&lt;/p&gt;",
    "hint": "&lt;p&gt;Ten en cuenta que:&lt;/p&gt;&lt;p style=\"text-align: center\"&gt;10 unidades = 1 decena&lt;/p&gt;&lt;p style=\"text-align: center\"&gt;10 decenas = 1 centena&lt;/p&gt;",
    "feedback": "&lt;p&gt;Ten en cuenta que:&lt;/p&gt;&lt;p style=\"text-align: center\"&gt;10 unidades = 1 decena&lt;/p&gt;&lt;p style=\"text-align: center\"&gt;10 decenas = 1 centena&lt;/p&gt;",
    "seed": {
        "parameters": [
            {
                "name": "Q1",
                "label": null,
                "min": 2,
                "max": 9,
                "step": 1
            }
        ],
        "calculated": [
            {
                "name": "T1",
                "label": "{{function}}",
                "function": "{{Q1}}*100",
                "temp": true
            },
            {
                "name": "A1",
                "label": "{{function}}",
                "function": "{{T1}} unidades son {{Q1}} centenas."
            },
            {
                "name": "A2",
                "label": "{{function}}",
                "function": "{{T1}} unidades son {{Q1}} decenas.",
                "incorrect": true
            },
            {
                "name": "A3",
                "label": "{{function}}",
                "function": "{{Q1}} unidades son {{T1}} decenas.",
                "incorrect": true
            },
            {
                "name": "A4",
                "label": "{{function}}",
                "function": "{{Q1}} unidades son {{T1}} centenas.",
                "incorrect": true
            }
        ],
        "uniques": true
    },
    "algorithm": {
        "name": "trueFalse",
        "template": "Multiple choice – standard",
        "params": {
            "countCorrect": 1,
            "countIncorrect": 2,
            "showCheckIcon": false,
            "columns": 3
        }
    }
}</v>
      </c>
      <c r="C25" s="220" t="str">
        <f t="shared" si="1"/>
        <v>#REF!</v>
      </c>
      <c r="D25" s="220" t="str">
        <f t="shared" si="2"/>
        <v>#REF!</v>
      </c>
    </row>
    <row r="26" ht="15.75" customHeight="1">
      <c r="A26" s="220" t="str">
        <f>Seeds!AA29</f>
        <v>M2-NyO-4b-I-1</v>
      </c>
      <c r="B26" s="220" t="str">
        <f>Seeds!Z29</f>
        <v>{
    "id": "M2-NyO-4b-I-1",
    "stimulus": "&lt;p&gt;¿Cuánto vale {{Q1}}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"{{Q1}}"
            },
            {
                "name": "A2",
                "label": "{{function}}",
                "function": "{{Q1}}*10",
                "incorrect": true
            },
            {
                "name": "A3",
                "label": "{{function}}",
                "function": "{{Q1}}*100",
                "incorrect": true
            }
        ],
        "uniques": true
    },
    "algorithm": {
        "name": "trueFalse",
        "template": "Multiple choice – standard",
        "params": {
            "countCorrect": 1,
            "countIncorrect": 2,
            "showCheckIcon": false,
            "columns": 3
        }
    }
}</v>
      </c>
      <c r="C26" s="220" t="str">
        <f t="shared" si="1"/>
        <v>#REF!</v>
      </c>
      <c r="D26" s="220" t="str">
        <f t="shared" si="2"/>
        <v>#REF!</v>
      </c>
    </row>
    <row r="27" ht="15.75" customHeight="1">
      <c r="A27" s="220" t="str">
        <f>Seeds!AA30</f>
        <v>M2-NyO-4b-I-2</v>
      </c>
      <c r="B27" s="220" t="str">
        <f>Seeds!Z30</f>
        <v>{
    "id": "M2-NyO-4b-I-2",
    "stimulus": "&lt;p&gt;¿Cuánto vale {{Q2}}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"{{Q2}}",
                "incorrect": true
            },
            {
                "name": "A2",
                "label": "{{function}}",
                "function": "{{Q2}}*10"
            },
            {
                "name": "A3",
                "label": "{{function}}",
                "function": "{{Q2}}*100",
                "incorrect": true
            }
        ],
        "uniques": true
    },
    "algorithm": {
        "name": "trueFalse",
        "template": "Multiple choice – standard",
        "params": {
            "countCorrect": 1,
            "countIncorrect": 2,
            "showCheckIcon": false,
            "columns": 3
        }
    }
}</v>
      </c>
      <c r="C27" s="220" t="str">
        <f t="shared" si="1"/>
        <v>#REF!</v>
      </c>
      <c r="D27" s="220" t="str">
        <f t="shared" si="2"/>
        <v>#REF!</v>
      </c>
    </row>
    <row r="28" ht="15.75" customHeight="1">
      <c r="A28" s="220" t="str">
        <f>Seeds!AA31</f>
        <v>M2-NyO-4b-I-3</v>
      </c>
      <c r="B28" s="220" t="str">
        <f>Seeds!Z31</f>
        <v>{
    "id": "M2-NyO-4b-I-3",
    "stimulus": "&lt;p&gt;¿Cuánto vale {{Q3}}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"{{Q3}}",
                "incorrect": true
            },
            {
                "name": "A2",
                "label": "{{function}}",
                "function": "{{Q3}}*10",
                "incorrect": true
            },
            {
                "name": "A3",
                "label": "{{function}}",
                "function": "{{Q3}}*100"
            }
        ],
        "uniques": true
    },
    "algorithm": {
        "name": "trueFalse",
        "template": "Multiple choice – standard",
        "params": {
            "countCorrect": 1,
            "countIncorrect": 2,
            "showCheckIcon": false,
            "columns": 3
        }
    }
}</v>
      </c>
      <c r="C28" s="220" t="str">
        <f t="shared" si="1"/>
        <v>#REF!</v>
      </c>
      <c r="D28" s="220" t="str">
        <f t="shared" si="2"/>
        <v>#REF!</v>
      </c>
    </row>
    <row r="29" ht="15.75" customHeight="1">
      <c r="A29" s="220" t="str">
        <f t="shared" ref="A29:C29" si="3">#REF!</f>
        <v>#REF!</v>
      </c>
      <c r="B29" s="220" t="str">
        <f t="shared" si="3"/>
        <v>#REF!</v>
      </c>
      <c r="C29" s="220" t="str">
        <f t="shared" si="3"/>
        <v>#REF!</v>
      </c>
      <c r="D29" s="220" t="str">
        <f t="shared" si="2"/>
        <v>#REF!</v>
      </c>
    </row>
    <row r="30" ht="15.75" customHeight="1">
      <c r="A30" s="220" t="str">
        <f>Seeds!AA32</f>
        <v>M2-NyO-4b-E-1</v>
      </c>
      <c r="B30" s="220" t="str">
        <f>Seeds!Z32</f>
        <v>{
    "id": "M2-NyO-4b-E-1",
    "stimulus": "&lt;p&gt;¿En cuál de estos números el valor del {{Q2}} es {{T7}}?&lt;/p&gt;",
    "hint": "&lt;p style=\"text-align: center\"&gt;10 unidades = 1 decena&lt;/p&gt;&lt;p style=\"text-align: center\"&gt;10 decenas = 1 centena&lt;/p&gt;",
    "feedback": "&lt;p&gt;La solución correcta es:&lt;/p&gt;&lt;p style=\"text-align: center\"&gt;{{Q3}}&lt;b&gt;{{Q2}}&lt;/b&gt;{{Q1}} = {{T8}} + &lt;b&gt;{{T7}}&lt;/b&gt;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"A3",
                "label": "{{function}}",
                "function": "{{Q2}}*100+{{Q3}}*10+{{Q1}}",
                "incorrect": true
            },
            {
                "name": "A4",
                "label": "{{function}}",
                "function": "{{Q1}}*100+{{Q3}}*10+{{Q2}}",
                "incorrect": true
            },
            {
                "name": "A5",
                "label": "{{function}}",
                "function": "{{Q3}}*100+{{Q1}}*10+{{Q2}}",
                "incorrect": true
            },
            {
                "name": "A6",
                "label": "{{function}}",
                "function": "{{Q2}}*100+{{Q1}}*10+{{Q3}}",
                "incorrect": true
            }
        ],
        "uniques": true
    },
    "algorithm": {
        "name": "trueFalse",
        "template": "Multiple choice – standard",
        "params": {
            "countCorrect": 1,
            "countIncorrect": 2,
            "showCheckIcon": false,
            "columns": 3
        }
    }
}</v>
      </c>
      <c r="C30" s="220" t="str">
        <f t="shared" ref="C30:C221" si="4">#REF!</f>
        <v>#REF!</v>
      </c>
      <c r="D30" s="220" t="str">
        <f t="shared" si="2"/>
        <v>#REF!</v>
      </c>
    </row>
    <row r="31" ht="15.75" customHeight="1">
      <c r="A31" s="220" t="str">
        <f>Seeds!AA33</f>
        <v>M2-NyO-4b-E-2</v>
      </c>
      <c r="B31" s="220" t="str">
        <f>Seeds!Z33</f>
        <v>{
    "id": "M2-NyO-4b-E-2",
    "stimulus": "&lt;p&gt;¿En cuál de estos números el valor del {{Q3}} es {{T8}}?&lt;/p&gt;",
    "hint": "&lt;p style=\"text-align: center\"&gt;10 unidades = 1 decena&lt;/p&gt;&lt;p style=\"text-align: center\"&gt;10 decenas = 1 centena&lt;/p&gt;",
    "feedback": "&lt;p&gt;La solución correcta es:&lt;/p&gt;&lt;p style=\"text-align: center\"&gt;&lt;b&gt;{{Q3}}&lt;/b&gt;{{Q2}}{{Q1}} = &lt;b&gt;{{T8}}&lt;/b&gt; + {{T7}}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"A2",
                "label": "{{function}}",
                "function": "{{Q2}}*100+{{Q3}}*10+{{Q1}}",
                "incorrect": true
            },
            {
                "name": "A3",
                "label": "{{function}}",
                "function": "{{Q1}}*100+{{Q3}}*10+{{Q2}}",
                "incorrect": true
            },
            {
                "name": "A4",
                "label": "{{function}}",
                "function": "{{Q2}}*100+{{Q1}}*10+{{Q3}}",
                "incorrect": true
            },
            {
                "name": "A5",
                "label": "{{function}}",
                "function": "{{Q1}}*100+{{Q2}}*10+{{Q3}}",
                "incorrect": true
            }
        ],
        "uniques": true
    },
    "algorithm": {
        "name": "trueFalse",
        "template": "Multiple choice – standard",
        "params": {
            "countCorrect": 1,
            "countIncorrect": 2,
            "showCheckIcon": false,
            "columns": 3
        }
    }
}</v>
      </c>
      <c r="C31" s="220" t="str">
        <f t="shared" si="4"/>
        <v>#REF!</v>
      </c>
      <c r="D31" s="220" t="str">
        <f t="shared" si="2"/>
        <v>#REF!</v>
      </c>
    </row>
    <row r="32" ht="15.75" customHeight="1">
      <c r="A32" s="220" t="str">
        <f>Seeds!AA34</f>
        <v>M2-NyO-4c-I-1</v>
      </c>
      <c r="B32" s="220" t="str">
        <f>Seeds!Z34</f>
        <v>{
    "id": "M2-NyO-4c-I-1",
    "stimulus": "&lt;p&gt;Selecciona la opción correcta.&lt;/p&gt;",
    "template": "&lt;p&gt;En el número {{T1}}, el {{Q1}}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
            {
                "name": "A2",
                "label": "decenas",
                "function": "",
                "group": 1,
                "incorrect": true
            },
            {
                "name": "A3",
                "label": "centenas",
                "function": "",
                "group": 1,
                "incorrect": true
            }
        ],
        "uniques": true
    },
    "algorithm": {
        "name": "groupResponses",
        "template": "Cloze with drop down"
    }
}</v>
      </c>
      <c r="C32" s="220" t="str">
        <f t="shared" si="4"/>
        <v>#REF!</v>
      </c>
      <c r="D32" s="220" t="str">
        <f t="shared" si="2"/>
        <v>#REF!</v>
      </c>
    </row>
    <row r="33" ht="15.75" customHeight="1">
      <c r="A33" s="220" t="str">
        <f>Seeds!AA35</f>
        <v>M2-NyO-4c-I-2</v>
      </c>
      <c r="B33" s="220" t="str">
        <f>Seeds!Z35</f>
        <v>{
    "id": "M2-NyO-4c-I-2",
    "stimulus": "&lt;p&gt;Selecciona la opción correcta.&lt;/p&gt;",
    "template": "&lt;p&gt;En el número {{T1}}, el {{Q2}}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"incorrect": true
            },
            {
                "name": "A2",
                "label": "decenas",
                "function": "",
                "group": 1
            },
            {
                "name": "A3",
                "label": "centenas",
                "function": "",
                "group": 1,
                "incorrect": true
            }
        ],
        "uniques": true
    },
    "algorithm": {
        "name": "groupResponses",
        "template": "Cloze with drop down"
    }
}</v>
      </c>
      <c r="C33" s="220" t="str">
        <f t="shared" si="4"/>
        <v>#REF!</v>
      </c>
      <c r="D33" s="220" t="str">
        <f t="shared" si="2"/>
        <v>#REF!</v>
      </c>
    </row>
    <row r="34" ht="15.75" customHeight="1">
      <c r="A34" s="220" t="str">
        <f>Seeds!AA36</f>
        <v>M2-NyO-4c-I-3</v>
      </c>
      <c r="B34" s="220" t="str">
        <f>Seeds!Z36</f>
        <v>{
    "id": "M2-NyO-4c-I-3",
    "stimulus": "&lt;p&gt;Selecciona la opción correcta.&lt;/p&gt;",
    "template": "&lt;p&gt;En el número {{T1}}, el {{Q3}}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"incorrect": true
            },
            {
                "name": "A2",
                "label": "decenas",
                "function": "",
                "group": 1,
                "incorrect": true
            },
            {
                "name": "A3",
                "label": "centenas",
                "function": "",
                "group": 1
            }
        ],
        "uniques": true
    },
    "algorithm": {
        "name": "groupResponses",
        "template": "Cloze with drop down"
    }
}</v>
      </c>
      <c r="C34" s="220" t="str">
        <f t="shared" si="4"/>
        <v>#REF!</v>
      </c>
      <c r="D34" s="220" t="str">
        <f t="shared" si="2"/>
        <v>#REF!</v>
      </c>
    </row>
    <row r="35" ht="15.75" customHeight="1">
      <c r="A35" s="220" t="str">
        <f>Seeds!AA37</f>
        <v>M2-NyO-4c-E-1</v>
      </c>
      <c r="B35" s="220" t="str">
        <f>Seeds!Z37</f>
        <v>{
    "id": "M2-NyO-4c-E-1",
    "stimulus": "&lt;p&gt;¿Cuál de estas cifras está en la posición de las unidades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C35" s="220" t="str">
        <f t="shared" si="4"/>
        <v>#REF!</v>
      </c>
      <c r="D35" s="220" t="str">
        <f t="shared" si="2"/>
        <v>#REF!</v>
      </c>
    </row>
    <row r="36" ht="15.75" customHeight="1">
      <c r="A36" s="220" t="str">
        <f>Seeds!AA38</f>
        <v>M2-NyO-4c-E-2</v>
      </c>
      <c r="B36" s="220" t="str">
        <f>Seeds!Z38</f>
        <v>{
    "id": "M2-NyO-4c-E-2",
    "stimulus": "&lt;p&gt;¿Cuál de estas cifras está en la posición de las decenas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C36" s="220" t="str">
        <f t="shared" si="4"/>
        <v>#REF!</v>
      </c>
      <c r="D36" s="220" t="str">
        <f t="shared" si="2"/>
        <v>#REF!</v>
      </c>
    </row>
    <row r="37" ht="15.75" customHeight="1">
      <c r="A37" s="220" t="str">
        <f>Seeds!AA39</f>
        <v>M2-NyO-4c-E-3</v>
      </c>
      <c r="B37" s="220" t="str">
        <f>Seeds!Z39</f>
        <v>{
    "id": "M2-NyO-4c-E-3",
    "stimulus": "&lt;p&gt;¿Cuál de estas cifras está en la posición de las centenas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"incorrect": true
            },
            {
                "name": "A3",
                "label": "{{function}}",
                "function": "{{Q3}}"
            },
            {
                "name": "A4",
                "label": "{{function}}",
                "function": "{{Q4}}",
                "incorrect": true
            },
            {
                "name": "A5",
                "label": "{{function}}",
                "function": "{{Q5}}",
                "incorrect": true
            }
        ],
        "uniques": true
    },
    "algorithm": {
        "name": "trueFalse",
        "template": "Multiple choice – standard",
        "params": {
            "countCorrect": 1,
            "countIncorrect": 2,
            "showCheckIcon": false,
            "columns": 3
        }
    }
}</v>
      </c>
      <c r="C37" s="220" t="str">
        <f t="shared" si="4"/>
        <v>#REF!</v>
      </c>
      <c r="D37" s="220" t="str">
        <f t="shared" si="2"/>
        <v>#REF!</v>
      </c>
    </row>
    <row r="38" ht="15.75" customHeight="1">
      <c r="A38" s="220" t="str">
        <f>Seeds!AA40</f>
        <v>M2-NyO-5a-I-1</v>
      </c>
      <c r="B38" s="220" t="str">
        <f>Seeds!Z40</f>
        <v>{
    "id": "M2-NyO-5a-I-1",
    "stimulus": "&lt;p&gt;Selecciona cómo se lee el número {{Q1}}.&lt;/p&gt;",
    "hint": "&lt;p&gt;La posición de cada cifra determina la forma en la que se lee.&lt;/p&gt;",
    "feedback": "&lt;p&gt;La posición de cada cifra determina la forma en la que se lee.&lt;/p&gt;",
    "seed": {
        "parameters": [
            {
                "name": "Q1",
                "label": null,
                "min": 100,
                "max": 199,
                "step": 1
            },
            {
                "name": "Q2",
                "label": null,
                "min": 100,
                "max": 199,
                "step": 1
            },
            {
                "name": "Q3",
                "label": null,
                "min": 100,
                "max": 199,
                "step": 1
            }
        ],
        "calculated":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v>
      </c>
      <c r="C38" s="220" t="str">
        <f t="shared" si="4"/>
        <v>#REF!</v>
      </c>
      <c r="D38" s="220" t="str">
        <f t="shared" si="2"/>
        <v>#REF!</v>
      </c>
    </row>
    <row r="39" ht="15.75" customHeight="1">
      <c r="A39" s="220" t="str">
        <f>Seeds!AA41</f>
        <v>M2-NyO-5a-I-2</v>
      </c>
      <c r="B39" s="220" t="str">
        <f>Seeds!Z41</f>
        <v>{
    "id": "M2-NyO-5a-I-2",
    "stimulus": "&lt;p&gt;¿Qué número está bien leído? ¿Y cuál de los dos está mal?&lt;/p&gt;",
    "template": "&lt;p&gt;{{response}}&lt;/p&gt;",
    "hint": "&lt;p&gt;La posición de cada cifra determina la forma en la que se lee.&lt;/p&gt;",
    "feedback": "&lt;p&gt;La posición de cada cifra determina la forma en la que se lee.&lt;/p&gt;",
    "seed": {
        "parameters": [
            {
                "name": "Q1",
                "label": null,
                "min": 100,
                "max": 199,
                "step": 1
            },
            {
                "name": "Q2",
                "label": null,
                "min": 100,
                "max": 199,
                "step": 1
            },
            {
                "name": "Q3",
                "label": null,
                "min": 100,
                "max": 199,
                "step": 1
            }
        ],
        "calculated": [
            {
                "name": "T1",
                "label": "{{function}}",
                "function": "Lemonlib.numToWords({{Q1}},'es')",
                "temp": true
            },
            {
                "name": "T2",
                "label": "{{function}}",
                "function": "Lemonlib.numToWords({{Q2}},'es')",
                "temp": true
            },
            {
                "name": "T3",
                "label": "{{function}}",
                "function": "Lemonlib.numToWords({{Q3}},'es')",
                "temp": true
            },
            {
                "name": "A1",
                "label": "{{Q1}} se lee “{{T1}}”."
            },
            {
                "name": "A2",
                "label": "{{Q2}} se lee “{{T3}}”.",
                "incorrect": true,
                "feedback": "&lt;p&gt;{{Q2}} se lee “{{T2}}”.&lt;/p&gt;"
            }
        ],
        "uniques": true
    },
    "algorithm": {
        "name": "trueFalse",
        "template": "Choice matrix – inline",
        "params": {
            "countCorrect": 1,
            "countIncorrect": 1,
            "showCheckIcon": false,
            "options": [
                "Correcto",
                "Incorrecto"
            ]
        }
    }
}</v>
      </c>
      <c r="C39" s="220" t="str">
        <f t="shared" si="4"/>
        <v>#REF!</v>
      </c>
      <c r="D39" s="220" t="str">
        <f t="shared" si="2"/>
        <v>#REF!</v>
      </c>
    </row>
    <row r="40" ht="15.75" customHeight="1">
      <c r="A40" s="220" t="str">
        <f>Seeds!AA42</f>
        <v>M2-NyO-5a-E-1</v>
      </c>
      <c r="B40" s="220" t="str">
        <f>Seeds!Z42</f>
        <v>{"id":"M2-NyO-5a-E-1","stimulus":"&lt;p&gt;¿Cómo se escribe este número? Completa el hueco.&lt;/p&gt;","feedback":"&lt;p&gt;La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100+{{Q1}}*10+{{Q2}}","temp":true},{"name":"T2","label":"{{function}}","function":"Lemonlib.numToWords(100+{{Q1}}*10,'es')","temp":true},{"name":"A1","label":"{{function}}","function":"Lemonlib.numToWords({{Q2}},'es')"}],"uniques":true},"algorithm":{"name":"calculateOperation","template":"Cloze with text"}}</v>
      </c>
      <c r="C40" s="220" t="str">
        <f t="shared" si="4"/>
        <v>#REF!</v>
      </c>
      <c r="D40" s="220" t="str">
        <f t="shared" si="2"/>
        <v>#REF!</v>
      </c>
    </row>
    <row r="41" ht="15.75" customHeight="1">
      <c r="A41" s="220" t="str">
        <f>Seeds!AA43</f>
        <v>M2-NyO-5a-E-2</v>
      </c>
      <c r="B41" s="220" t="str">
        <f>Seeds!Z43</f>
        <v>{"id":"M2-NyO-5a-E-2","stimulus":"&lt;p&gt;¿Cómo se escribe este número? Completa el hueco.&lt;/p&gt;","feedback":"&lt;p&gt;La posición de cada cifra determina la forma en la que se lee.&lt;/p&gt;","hint":"&lt;p&gt;La posición de cada cifra determina la forma en la que se lee.&lt;/p&gt;","template":"{{T1}}: ciento {{response}}","seed":{"parameters":[{"name":"Q1","label":null,"min":10,"max":30,"step":1}],"calculated":[{"name":"T1","label":"{{function}}","function":"100+{{Q1}}","temp":true},{"name":"A1","label":"{{function}}","function":"Lemonlib.numToWords({{Q1}},'es')"}],"uniques":true},"algorithm":{"name":"calculateOperation","template":"Cloze with text"}}</v>
      </c>
      <c r="C41" s="220" t="str">
        <f t="shared" si="4"/>
        <v>#REF!</v>
      </c>
      <c r="D41" s="220" t="str">
        <f t="shared" si="2"/>
        <v>#REF!</v>
      </c>
    </row>
    <row r="42" ht="15.75" customHeight="1">
      <c r="A42" s="220" t="str">
        <f>Seeds!AA44</f>
        <v>M2-NyO-5a-E-3</v>
      </c>
      <c r="B42" s="220" t="str">
        <f>Seeds!Z44</f>
        <v>{"id":"M2-NyO-5a-E-3","stimulus":"&lt;p&gt;¿Cómo se escribe este número? Completa el hueco.&lt;/p&gt;","feedback":"&lt;p&gt;La posición de cada cifra determina la forma en la que se lee.&lt;/p&gt;","hint":"&lt;p&gt;La posición de cada cifra determina la forma en la que se lee.&lt;/p&gt;","template":"{{T1}}: ciento {{response}} y {{T2}}","seed":{"parameters":[{"name":"Q1","label":null,"min":3,"max":9,"step":1},{"name":"Q2","label":null,"min":1,"max":9,"step":1}],"calculated":[{"name":"T1","label":"{{function}}","function":"100+{{Q1}}*10+{{Q2}}","temp":true},{"name":"T2","label":"{{function}}","function":"Lemonlib.numToWords({{Q2}},'es')","temp":true},{"name":"A1","label":"{{function}}","function":"Lemonlib.numToWords({{Q1}}*10,'es')"}],"uniques":true},"algorithm":{"name":"calculateOperation","template":"Cloze with text"}}</v>
      </c>
      <c r="C42" s="220" t="str">
        <f t="shared" si="4"/>
        <v>#REF!</v>
      </c>
      <c r="D42" s="220" t="str">
        <f t="shared" si="2"/>
        <v>#REF!</v>
      </c>
    </row>
    <row r="43" ht="15.75" customHeight="1">
      <c r="A43" s="220" t="str">
        <f>Seeds!AA45</f>
        <v>M2-NyO-5a-E-4</v>
      </c>
      <c r="B43" s="220" t="str">
        <f>Seeds!Z45</f>
        <v>{"id":"M2-NyO-5a-E-4","stimulus":"&lt;p&gt;¿Cómo se escribe este número? Completa el hueco.&lt;/p&gt;","feedback":"&lt;p&gt;La posición de cada cifra determina la forma en la que se lee.&lt;/p&gt;","hint":"&lt;p&gt;La posición de cada cifra determina la forma en la que se lee.&lt;/p&gt;","template":"{{T1}}: {{response}} {{T3}}","seed":{"parameters":[{"name":"Q1","label":null,"min":1,"max":99,"step":1}],"calculated":[{"name":"T1","label":"{{function}}","function":"100+{{Q1}}","temp":true},{"name":"T3","label":"{{function}}","function":"Lemonlib.numToWords({{Q1}},'es')","temp":true},{"name":"A1","label":"ciento","function":""}],"uniques":true},"algorithm":{"name":"calculateOperation","template":"Cloze with text"}}</v>
      </c>
      <c r="C43" s="220" t="str">
        <f t="shared" si="4"/>
        <v>#REF!</v>
      </c>
      <c r="D43" s="220" t="str">
        <f t="shared" si="2"/>
        <v>#REF!</v>
      </c>
    </row>
    <row r="44" ht="15.75" customHeight="1">
      <c r="A44" s="220" t="str">
        <f>Seeds!AA46</f>
        <v>M2-NyO-5b-I-1</v>
      </c>
      <c r="B44" s="220" t="str">
        <f>Seeds!Z46</f>
        <v>{
    "id": "M2-NyO-5b-I-1",
    "stimulus": "&lt;p&gt;¿Cuál de estos números está bien escrito?&lt;/p&gt;",
    "hint": "&lt;p&gt;La posición de cada cifra determina la forma en la que se lee.&lt;/p&gt;",
    "feedback": "&lt;p&gt;La posición de cada cifra determina la forma en la que se lee.&lt;/p&gt;",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es el {{Q1}}.",
                "function": "Lemonlib.numToWords({{Q1}},'es')[0].toUpperCase() + Lemonlib.numToWords({{Q1}},'es').slice(1,)"
            },
            {
                "name": "A2",
                "label": "“{{function}}” es {{Q2}}.",
                "function": "Lemonlib.numToWords({{Q2}}+1,'es')[0].toUpperCase() + Lemonlib.numToWords({{Q2}}+1,'es').slice(1,)",
                "incorrect": true
            },
            {
                "name": "A3",
                "label": "“{{function}}” es {{Q3}}.",
                "function": "Lemonlib.numToWords({{Q3}}-1,'es')[0].toUpperCase() + Lemonlib.numToWords({{Q3}}-1,'es').slice(1,)",
                "incorrect": true
            },
            {
                "name": "A4",
                "label": "“{{function}}” es {{Q4}}.",
                "function": "Lemonlib.numToWords({{Q4}}+10,'es')[0].toUpperCase() + Lemonlib.numToWords({{Q4}}+10,'es').slice(1,)",
                "incorrect": true
            },
            {
                "name": "A5",
                "label": "“{{function}}” es {{Q5}}.",
                "function": "Lemonlib.numToWords({{Q5}}-10,'es')[0].toUpperCase() + Lemonlib.numToWords({{Q5}}-10,'es').slice(1,)",
                "incorrect": true
            },
            {
                "name": "A6",
                "label": "“{{function}}” es {{Q6}}.",
                "function": "Lemonlib.numToWords({{Q6}}-100,'es')[0].toUpperCase() + Lemonlib.numToWords({{Q6}}-100,'es').slice(1,)",
                "incorrect": true
            }
        ],
        "uniques": true
    },
    "algorithm": {
        "name": "trueFalse",
        "template": "Multiple choice – standard",
        "params": {
            "countCorrect": 1,
            "countIncorrect": 2,
            "showCheckIcon": true
        }
    }
}</v>
      </c>
      <c r="C44" s="220" t="str">
        <f t="shared" si="4"/>
        <v>#REF!</v>
      </c>
      <c r="D44" s="220" t="str">
        <f t="shared" si="2"/>
        <v>#REF!</v>
      </c>
    </row>
    <row r="45" ht="15.75" customHeight="1">
      <c r="A45" s="220" t="str">
        <f>Seeds!AA47</f>
        <v>M2-NyO-5b-I-2</v>
      </c>
      <c r="B45" s="220" t="str">
        <f>Seeds!Z47</f>
        <v>{
    "id": "M2-NyO-5b-I-2",
    "stimulus": "&lt;p&gt;Arrastra los números a su lugar correspondiente.&lt;/p&gt;",
    "feedback": "&lt;p&gt;La posición de cada cifra determina la forma en la que se lee.&lt;/p&gt;",
    "hint": "&lt;p&gt;La posición de cada cifra determina la forma en la que se lee.&lt;/p&gt;",
    "seed": {
        "parameters": [
            {
                "name": "Q1",
                "label": null,
                "min": 100,
                "max": 199,
                "step": 1
            },
            {
                "name": "Q2",
                "label": null,
                "min": 100,
                "max": 199,
                "step": 1
            },
            {
                "name": "Q3",
                "label": null,
                "min": 100,
                "max": 199,
                "step": 1
            }
        ],
        "calculated": [
            {
                "name": "A1",
                "label": "{{Q1}}",
                "function": "Lemonlib.numToWords({{Q1}},'es')[0].toUpperCase() + Lemonlib.numToWords({{Q1}},'es').slice(1,)"
            },
            {
                "name": "A2",
                "label": "{{Q2}}",
                "function": "Lemonlib.numToWords({{Q2}},'es')[0].toUpperCase() + Lemonlib.numToWords({{Q2}},'es').slice(1,)"
            },
            {
                "name": "A3",
                "label": "{{Q3}}",
                "function": "Lemonlib.numToWords({{Q3}},'es')[0].toUpperCase() + Lemonlib.numToWords({{Q3}},'es').slice(1,)"
            }
        ],
        "isNumToWords": true,
        "uniques": true
    },
    "algorithm": {
        "name": "linkOperationResult",
        "params": {
            "invert": false
        },
        "template": "Match list"
    }
}</v>
      </c>
      <c r="C45" s="220" t="str">
        <f t="shared" si="4"/>
        <v>#REF!</v>
      </c>
      <c r="D45" s="220" t="str">
        <f t="shared" si="2"/>
        <v>#REF!</v>
      </c>
    </row>
    <row r="46" ht="15.75" customHeight="1">
      <c r="A46" s="220" t="str">
        <f>Seeds!AA48</f>
        <v>M2-NyO-5b-E-1</v>
      </c>
      <c r="B46" s="220" t="str">
        <f>Seeds!Z48</f>
        <v>{"id":"M2-NyO-5b-E-1","stimulus":"&lt;p&gt;Escribe el número “{{T1}}”.&lt;/p&gt;","feedback":"&lt;p&gt;La posición de cada cifra determina la forma en la que se lee.&lt;/p&gt;","hint":"&lt;p&gt;La posición de cada cifra determina la forma en la que se lee.&lt;/p&gt;","template":"&lt;p&gt;{{response}}&lt;/p&gt;","seed":{"parameters":[{"name":"Q1","label":null,"min":100,"max":199,"step":1}],"calculated":[{"name":"T1","label":null,"function":"Lemonlib.numToWords({{Q1}},'es')","temp":true},{"name":"A1","label":null,"function":"{{Q1}}"}],"uniques":true},"algorithm":{"name":"calculateOperation","params":{"method":"equivLiteral","keyboard":"NUMERICAL"}}}</v>
      </c>
      <c r="C46" s="220" t="str">
        <f t="shared" si="4"/>
        <v>#REF!</v>
      </c>
      <c r="D46" s="220" t="str">
        <f t="shared" si="2"/>
        <v>#REF!</v>
      </c>
    </row>
    <row r="47" ht="15.75" customHeight="1">
      <c r="A47" s="220" t="str">
        <f>Seeds!AA49</f>
        <v>M2-NyO-5c-I-1</v>
      </c>
      <c r="B47" s="220" t="str">
        <f>Seeds!Z49</f>
        <v>{
    "id": "M2-NyO-5c-I-1",
    "stimulus": "&lt;p&gt;Arrastra y ordena de mayor a menor estos números.&lt;/p&gt;",
    "template": "&lt;p style=\"text-align:center;\"&gt;{{response}} &gt; {{response}} &gt; {{response}}&lt;/p&gt;",
    "feedback": "&lt;p&gt;Compara los números empezando &lt;b&gt;por la cifra de la izquierda&lt;/b&gt;:&lt;/p&gt;&lt;p style=\"text-align: center\"&gt;&lt;b&gt;{{T1}}&lt;/b&gt;{{T2}} &gt; &lt;b&gt;{{T3}}&lt;/b&gt;{{T4}} &gt; &lt;b&gt;{{T5}}&lt;/b&gt;{{T6}}&lt;/p&gt;",
    "hint": "&lt;p&gt;Compara los números empezando por la cifra de la izquierda.&lt;/p&gt;",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C47" s="220" t="str">
        <f t="shared" si="4"/>
        <v>#REF!</v>
      </c>
      <c r="D47" s="220" t="str">
        <f t="shared" si="2"/>
        <v>#REF!</v>
      </c>
    </row>
    <row r="48" ht="15.75" customHeight="1">
      <c r="A48" s="220" t="str">
        <f>Seeds!AA50</f>
        <v>M2-NyO-5c-E-1</v>
      </c>
      <c r="B48" s="220" t="str">
        <f>Seeds!Z50</f>
        <v>{"id":"M2-NyO-5c-E-1","stimulus":"&lt;p&gt;Selecciona la comparación correcta.&lt;/p&gt;","hint":"&lt;p&gt;Compara los números empezando por la cifra de la izquierda.&lt;/p&gt;","feedback":"&lt;p&gt;Compara los números empezando por la cifra de la izquierda.&lt;/p&gt;","seed":{"parameters":[{"name":"Q1","label":null,"min":100,"max":199,"step":1},{"name":"Q2","label":null,"min":100,"max":199,"step":1},{"name":"Q3","label":null,"min":100,"max":199,"step":1}],"calculated":[{"name":"T1","label":"{{function}}","function":"math.max({{Q1}}, {{Q2}}, {{Q3}})","temp":true},{"name":"T2","label":"{{function}}","function":"{{Q1}}+{{Q2}}+{{Q3}}-math.max({{Q1}}, {{Q2}}, {{Q3}})-math.min({{Q1}}, {{Q2}}, {{Q3}})","temp":true},{"name":"T3","label":"{{function}}","function":"math.min({{Q1}}, {{Q2}}, {{Q3}})","temp":true},{"name":"A1","label":"{{T1}} &gt; {{T2}}","function":""},{"name":"A2","label":"{{T1}} &gt; {{T3}}","function":""},{"name":"A3","label":"{{T2}} &gt; {{T3}}","function":""},{"name":"A4","label":"{{T2}} &lt; {{T1}}","function":""},{"name":"A5","label":"{{T3}} &lt; {{T1}}","function":""},{"name":"A6","label":"{{T3}} &lt; {{T2}}","function":""},{"name":"A7","label":"{{T1}} &lt; {{T2}}","function":"","incorrect":true},{"name":"A8","label":"{{T1}} &lt; {{T3}}","function":"","incorrect":true},{"name":"A9","label":"{{T2}} &lt; {{T3}}","function":"","incorrect":true},{"name":"A10","label":"{{T2}} &gt; {{T1}}","function":"","incorrect":true},{"name":"A11","label":"{{T3}} &gt; {{T1}}","function":"","incorrect":true},{"name":"A12","label":"{{T3}} &gt; {{T2}}","function":"","incorrect":true}],"uniques":true},"algorithm":{"name":"trueFalse","template":"Multiple choice – standard","params":{"countCorrect":1,"countIncorrect":2,"showCheckIcon":false,"columns":3}}}</v>
      </c>
      <c r="C48" s="220" t="str">
        <f t="shared" si="4"/>
        <v>#REF!</v>
      </c>
      <c r="D48" s="220" t="str">
        <f t="shared" si="2"/>
        <v>#REF!</v>
      </c>
    </row>
    <row r="49" ht="15.75" customHeight="1">
      <c r="A49" s="220" t="str">
        <f>Seeds!AA51</f>
        <v>M2-NyO-5d-I-1</v>
      </c>
      <c r="B49" s="220" t="str">
        <f>Seeds!Z51</f>
        <v>{
    "id": "M2-NyO-5d-I-1",
    "stimulus": "&lt;p&gt;Observa este ejemplo.&lt;/p&gt;&lt;p style=\"text-align: center\"&gt;{{T1}} = 100 + {{T3}} + {{Q2}}&lt;/p&gt;&lt;p&gt;Después, arrastra los números para completar la siguiente descomposición.&lt;/p&gt;",
    "feedback": "&lt;p&gt;Para descomponer un número hay que fijarse en la posición de cada cifra.&lt;/p&gt;",
    "hint": "&lt;p&gt;Fíjate en la posición de cada cifra.&lt;/p&gt;",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v>
      </c>
      <c r="C49" s="220" t="str">
        <f t="shared" si="4"/>
        <v>#REF!</v>
      </c>
      <c r="D49" s="220" t="str">
        <f t="shared" si="2"/>
        <v>#REF!</v>
      </c>
    </row>
    <row r="50" ht="15.75" customHeight="1">
      <c r="A50" s="220" t="str">
        <f>Seeds!AA52</f>
        <v>M2-NyO-5d-E-1</v>
      </c>
      <c r="B50" s="220" t="str">
        <f>Seeds!Z52</f>
        <v>{
    "id": "M2-NyO-5d-E-1",
    "stimulus": "&lt;p&gt;Fíjate en este ejemplo para escribir la siguiente descomposición.&lt;/p&gt;&lt;p style=\"text-align: center\"&gt;1{{Q1}}{{Q2}} = 100 + {{Q1}}0 + {{Q2}}&lt;/p&gt;",
    "feedback": "&lt;p&gt;Para descomponer un número hay que fijarse en la posición de cada cifra.&lt;/p&gt;",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v>
      </c>
      <c r="C50" s="220" t="str">
        <f t="shared" si="4"/>
        <v>#REF!</v>
      </c>
      <c r="D50" s="220" t="str">
        <f t="shared" si="2"/>
        <v>#REF!</v>
      </c>
    </row>
    <row r="51" ht="15.75" customHeight="1">
      <c r="A51" s="220" t="str">
        <f>Seeds!AA53</f>
        <v>M2-NyO-6a-I-1</v>
      </c>
      <c r="B51" s="220" t="str">
        <f>Seeds!Z53</f>
        <v>{
    "id": "M2-NyO-6a-I-1",
    "stimulus": "&lt;p&gt;Selecciona la frase correcta.&lt;/p&gt;",
    "hint": "&lt;p&gt;La posición de cada cifra determina la forma en la que se lee.&lt;/p&gt;",
    "feedback": "&lt;p&gt;La posición de cada cifra determina la forma en la que se lee.&lt;/p&gt;",
    "seed": {
        "parameters": [
            {
                "name": "Q1",
                "label": null,
                "min": 200,
                "max": 299,
                "step": 1
            },
            {
                "name": "Q2",
                "label": null,
                "min": 200,
                "max": 299,
                "step": 1
            },
            {
                "name": "Q3",
                "label": null,
                "min": 200,
                "max": 299,
                "step": 1
            }
        ],
        "calculated": [
            {
                "name": "T1",
                "label": "{{function}}",
                "function": "Lemonlib.numToWords({{Q1}},'es')",
                "temp": true
            },
            {
                "name": "T2",
                "label": "{{function}}",
                "function": "Lemonlib.numToWords({{Q2}},'es')",
                "temp": true
            },
            {
                "name": "T3",
                "label": "{{function}}",
                "function": "Lemonlib.numToWords({{Q3}},'es')",
                "temp": true
            },
            {
                "name": "A1",
                "label": "{{Q1}} se lee “{{T1}}”.",
                "function": ""
            },
            {
                "name": "A2",
                "label": "{{Q1}} se lee “{{T2}}”.",
                "function": "",
                "incorrect": true
            },
            {
                "name": "A3",
                "label": "{{Q1}} se lee “{{T3}}”.",
                "function": "",
                "incorrect": true
            }
        ],
        "uniques": true
    },
    "algorithm": {
        "name": "trueFalse",
        "template": "Multiple choice – standard",
        "params": {
            "countCorrect": 1,
            "countIncorrect": 2,
            "showCheckIcon": true
        }
    }
}</v>
      </c>
      <c r="C51" s="220" t="str">
        <f t="shared" si="4"/>
        <v>#REF!</v>
      </c>
      <c r="D51" s="220" t="str">
        <f t="shared" si="2"/>
        <v>#REF!</v>
      </c>
    </row>
    <row r="52" ht="15.75" customHeight="1">
      <c r="A52" s="220" t="str">
        <f>Seeds!AA54</f>
        <v>M2-NyO-6a-I-2</v>
      </c>
      <c r="B52" s="220" t="str">
        <f>Seeds!Z54</f>
        <v>{"id":"M2-NyO-6a-I-2","stimulus":"&lt;p&gt;Arrastra la forma escrita de cada número donde corresponda.&lt;/p&gt;","feedback":"&lt;p&gt;La posición de cada cifra determina la forma en la que se lee.&lt;/p&gt;","hint":"&lt;p&gt;La posición de cada cifra determina la forma en la que se lee.&lt;/p&gt;","seed":{"parameters":[{"name":"Q1","label":null,"min":200,"max":299,"step":1},{"name":"Q2","label":null,"min":200,"max":299,"step":1},{"name":"Q3","label":null,"min":200,"max":299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v>
      </c>
      <c r="C52" s="220" t="str">
        <f t="shared" si="4"/>
        <v>#REF!</v>
      </c>
      <c r="D52" s="220" t="str">
        <f t="shared" si="2"/>
        <v>#REF!</v>
      </c>
    </row>
    <row r="53" ht="15.75" customHeight="1">
      <c r="A53" s="220" t="str">
        <f>Seeds!AA55</f>
        <v>M2-NyO-6a-E-1</v>
      </c>
      <c r="B53" s="220" t="str">
        <f>Seeds!Z55</f>
        <v>{"id":"M2-NyO-6a-E-1","stimulus":"&lt;p&gt;Completa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200+{{Q1}}*10+{{Q2}}","temp":true},{"name":"T2","label":"{{function}}","function":"Lemonlib.numToWords(200+{{Q1}}*10,'es')","temp":true},{"name":"A1","label":"{{function}}","function":"Lemonlib.numToWords({{Q2}},'es')"}],"uniques":true},"algorithm":{"name":"calculateOperation","template":"Cloze with text"}}</v>
      </c>
      <c r="C53" s="220" t="str">
        <f t="shared" si="4"/>
        <v>#REF!</v>
      </c>
      <c r="D53" s="220" t="str">
        <f t="shared" si="2"/>
        <v>#REF!</v>
      </c>
    </row>
    <row r="54" ht="15.75" customHeight="1">
      <c r="A54" s="220" t="str">
        <f>Seeds!AA56</f>
        <v>M2-NyO-6a-E-2</v>
      </c>
      <c r="B54" s="220" t="str">
        <f>Seeds!Z56</f>
        <v>{"id":"M2-NyO-6a-E-2","stimulus":"&lt;p&gt;Completa la forma en la que se escribe este número.&lt;/p&gt;","feedback":"&lt;p&gt;La posición de cada cifra determina la forma en la que se lee.&lt;/p&gt;","hint":"&lt;p&gt;La posición de cada cifra determina la forma en la que se lee.&lt;/p&gt;","template":"{{T1}}: doscientos {{response}}&lt;/p&gt;","seed":{"parameters":[{"name":"Q1","label":null,"min":10,"max":30,"step":1}],"calculated":[{"name":"T1","label":"{{function}}","function":"200+{{Q1}}","temp":true},{"name":"A1","label":"{{function}}","function":"Lemonlib.numToWords({{Q1}},'es')"}],"uniques":true},"algorithm":{"name":"calculateOperation","template":"Cloze with text"}}</v>
      </c>
      <c r="C54" s="220" t="str">
        <f t="shared" si="4"/>
        <v>#REF!</v>
      </c>
      <c r="D54" s="220" t="str">
        <f t="shared" si="2"/>
        <v>#REF!</v>
      </c>
    </row>
    <row r="55" ht="15.75" customHeight="1">
      <c r="A55" s="220" t="str">
        <f>Seeds!AA57</f>
        <v>M2-NyO-6a-E-3</v>
      </c>
      <c r="B55" s="220" t="str">
        <f>Seeds!Z57</f>
        <v>{"id":"M2-NyO-6a-E-3","stimulus":"&lt;p&gt;Completa la forma en la que se escribe este número.&lt;/p&gt;","feedback":"&lt;p&gt;La posición de cada cifra determina la forma en la que se lee.&lt;/p&gt;","hint":"&lt;p&gt;La posición de cada cifra determina la forma en la que se lee.&lt;/p&gt;","template":"&lt;p&gt;{{T1}}: doscientos {{response}} y {{T2}}&lt;/p&gt;","seed":{"parameters":[{"name":"Q1","label":null,"min":3,"max":9,"step":1},{"name":"Q2","label":null,"min":1,"max":9,"step":1}],"calculated":[{"name":"T1","label":"{{function}}","function":"200+{{Q1}}*10+{{Q2}}","temp":true},{"name":"T2","label":"{{function}}","function":"Lemonlib.numToWords({{Q2}},'es')","temp":true},{"name":"A1","label":"{{function}}","function":"Lemonlib.numToWords({{Q1}}*10,'es')"}],"uniques":true},"algorithm":{"name":"calculateOperation","template":"Cloze with text"}}</v>
      </c>
      <c r="C55" s="220" t="str">
        <f t="shared" si="4"/>
        <v>#REF!</v>
      </c>
      <c r="D55" s="220" t="str">
        <f t="shared" si="2"/>
        <v>#REF!</v>
      </c>
    </row>
    <row r="56" ht="15.75" customHeight="1">
      <c r="A56" s="220" t="str">
        <f>Seeds!AA58</f>
        <v>M2-NyO-6a-E-4</v>
      </c>
      <c r="B56" s="220" t="str">
        <f>Seeds!Z58</f>
        <v>{"id":"M2-NyO-6a-E-4","stimulus":"&lt;p&gt;Completa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200+{{Q1}}","temp":true},{"name":"T2","label":"{{function}}","function":"Lemonlib.numToWords({{Q1}},'es')","temp":true},{"name":"A1","label":"doscientos","function":""}],"uniques":true},"algorithm":{"name":"calculateOperation","template":"Cloze with text"}}</v>
      </c>
      <c r="C56" s="220" t="str">
        <f t="shared" si="4"/>
        <v>#REF!</v>
      </c>
      <c r="D56" s="220" t="str">
        <f t="shared" si="2"/>
        <v>#REF!</v>
      </c>
    </row>
    <row r="57" ht="15.75" customHeight="1">
      <c r="A57" s="220" t="str">
        <f>Seeds!AA59</f>
        <v>M2-NyO-6b-I-1</v>
      </c>
      <c r="B57" s="220" t="str">
        <f>Seeds!Z59</f>
        <v>{
    "id": "M2-NyO-6b-I-1",
    "stimulus": "&lt;p&gt;Arrastra la forma en la que se escribe este número.&lt;/p&gt;",
    "feedback": "&lt;p&gt;La posición de cada cifra determina la forma en la que se lee.&lt;/p&gt;",
    "hint": "&lt;p&gt;La posición de cada cifra determina la forma en la que se lee.&lt;/p&gt;",
    "template": "&lt;p&gt;{{T1}}: {{response}}&lt;/p&gt;",
    "seed": {
        "parameters": [
            {
                "name": "Q1",
                "label": null,
                "min": 200,
                "max": 299,
                "step": 1
            },
            {
                "name": "Q2",
                "label": null,
                "min": 200,
                "max": 299,
                "step": 1
            },
            {
                "name": "Q3",
                "label": null,
                "min": 200,
                "max": 299,
                "step": 1
            }
        ],
        "calculated": [
            {
                "name": "T1",
                "label": "{{function}}",
                "function": "Lemonlib.numToWords({{Q1}},'es')[0].toUpperCase() + Lemonlib.numToWords({{Q1}},'es').slice(1,)",
                "temp": true
            },
            {
                "name": "A1",
                "label": "{{function}}",
                "function": "{{Q1}}"
            },
            {
                "name": "A2",
                "label": "{{function}}",
                "function": "{{Q2}}",
                "incorrect": true
            },
            {
                "name": "A3",
                "label": "{{function}}",
                "function": "{{Q3}}",
                "incorrect": true
            }
        ],
        "uniques": true
    },
    "algorithm": {
        "name": "calculateOperation",
        "template": "Cloze with drag &amp; drop",
        "params": {
            "keyboard": "NUMERICAL"
        }
    }
}</v>
      </c>
      <c r="C57" s="220" t="str">
        <f t="shared" si="4"/>
        <v>#REF!</v>
      </c>
      <c r="D57" s="220" t="str">
        <f t="shared" si="2"/>
        <v>#REF!</v>
      </c>
    </row>
    <row r="58" ht="15.75" customHeight="1">
      <c r="A58" s="220" t="str">
        <f>Seeds!AA60</f>
        <v>M2-NyO-6b-I-2</v>
      </c>
      <c r="B58" s="220" t="str">
        <f>Seeds!Z60</f>
        <v>{
    "id": "M2-NyO-6b-I-2",
    "stimulus": "&lt;p&gt;Selecciona la opción correcta.&lt;/p&gt;",
    "template": "&lt;p&gt;El número “{{T1}}” se escribe {{response}}.&lt;/p&gt;",
    "hint": "&lt;p&gt;La posición de cada cifra determina la forma en la que se escribe.&lt;/p&gt;",
    "feedback": "&lt;p&gt;La posición de cada cifra determina la forma en la que se escribe.&lt;/p&gt;",
    "seed": {
        "parameters": [
            {
                "name": "Q1",
                "label": null,
                "min": 200,
                "max": 299,
                "step": 1
            },
            {
                "name": "Q2",
                "label": null,
                "min": 200,
                "max": 299,
                "step": 1
            },
            {
                "name": "Q3",
                "label": null,
                "min": 200,
                "max": 299,
                "step": 1
            }
        ],
        "calculated": [
            {
                "name": "T1",
                "label": "{{function}}",
                "function": "Lemonlib.numToWords({{Q1}},'es')",
                "temp": true
            },
            {
                "name": "A1",
                "label": "{{Q1}}",
                "function": "",
                "group": 1
            },
            {
                "name": "A2",
                "label": "{{Q2}}",
                "function": "",
                "group": 1,
                "incorrect": true
            },
            {
                "name": "A3",
                "label": "{{Q3}}",
                "function": "",
                "group": 1,
                "incorrect": true
            }
        ],
        "uniques": true
    },
    "algorithm": {
        "name": "groupResponses",
        "template": "Cloze with drop down"
    }
}</v>
      </c>
      <c r="C58" s="220" t="str">
        <f t="shared" si="4"/>
        <v>#REF!</v>
      </c>
      <c r="D58" s="220" t="str">
        <f t="shared" si="2"/>
        <v>#REF!</v>
      </c>
    </row>
    <row r="59" ht="15.75" customHeight="1">
      <c r="A59" s="220" t="str">
        <f>Seeds!AA61</f>
        <v>M2-NyO-6b-E-1</v>
      </c>
      <c r="B59" s="220" t="str">
        <f>Seeds!Z61</f>
        <v>{"id":"M2-NyO-6b-E-1","stimulus":"&lt;p&gt;Escribe el número “{{T1}}”.&lt;/p&gt;","feedback":"&lt;p&gt;La posición de cada cifra determina la forma en la que se lee.&lt;/p&gt;","hint":"&lt;p&gt;La posición de cada cifra determina la forma en la que se lee.&lt;/p&gt;","template":"&lt;p&gt;{{response}}&lt;/p&gt;","seed":{"parameters":[{"name":"Q1","label":null,"min":200,"max":299,"step":1}],"calculated":[{"name":"T1","label":null,"function":"Lemonlib.numToWords({{Q1}},'es')","temp":true},{"name":"A1","label":null,"function":"{{Q1}}"}],"uniques":true},"algorithm":{"name":"calculateOperation","params":{"method":"equivLiteral","keyboard":"NUMERICAL"}}}</v>
      </c>
      <c r="C59" s="220" t="str">
        <f t="shared" si="4"/>
        <v>#REF!</v>
      </c>
      <c r="D59" s="220" t="str">
        <f t="shared" si="2"/>
        <v>#REF!</v>
      </c>
    </row>
    <row r="60" ht="15.75" customHeight="1">
      <c r="A60" s="220" t="str">
        <f>Seeds!AA62</f>
        <v>M2-NyO-6c-I-1</v>
      </c>
      <c r="B60" s="220" t="str">
        <f>Seeds!Z62</f>
        <v>{
    "id": "M2-NyO-6c-I-1",
    "stimulus": "&lt;p&gt;Arrastra y ordena de menor a mayor estos números.&lt;/p&gt;",
    "template": "&lt;p style=\"text-align:center;\"&gt;{{response}} &lt; {{response}} &lt; {{response}}&lt;/p&gt;",
    "feedback": "&lt;p&gt;Compara los números empezando &lt;b&gt;por la cifra de la izquierda&lt;/b&gt;:&lt;/p&gt;&lt;p style=\"text-align: center\"&gt;&lt;b&gt;{{T1}}&lt;/b&gt;{{T2}} &lt; &lt;b&gt;{{T3}}&lt;/b&gt;{{T4}} &lt; &lt;b&gt;{{T5}}&lt;/b&gt;{{T6}}&lt;/p&gt;",
    "hint": "&lt;p&gt;Compara los números empezando por la cifra de la izquierda.&lt;/p&gt;",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C60" s="220" t="str">
        <f t="shared" si="4"/>
        <v>#REF!</v>
      </c>
      <c r="D60" s="220" t="str">
        <f t="shared" si="2"/>
        <v>#REF!</v>
      </c>
    </row>
    <row r="61" ht="15.75" customHeight="1">
      <c r="A61" s="220" t="str">
        <f>Seeds!AA63</f>
        <v>M2-NyO-6c-E-1</v>
      </c>
      <c r="B61" s="220" t="str">
        <f>Seeds!Z63</f>
        <v>{
    "id": "M2-NyO-6c-E-1",
    "stimulus": "&lt;p&gt;Arrastra un número para que esta comparación sea correcta.&lt;/p&gt;",
    "feedback": "&lt;p&gt;Compara los números empezando &lt;b&gt;por la cifra de la izquierda&lt;/b&gt;:&lt;/p&gt;&lt;p style=\"text-align: center\"&gt;&lt;b&gt;{{T1}}&lt;/b&gt;{{T2}} &lt; &lt;b&gt;{{T3}}&lt;/b&gt;{{T4}}&lt;/p&gt;",
    "hint": "&lt;p&gt;Compara los números empezando por la cifra de la izquierda.&lt;/p&gt;",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C61" s="220" t="str">
        <f t="shared" si="4"/>
        <v>#REF!</v>
      </c>
      <c r="D61" s="220" t="str">
        <f t="shared" si="2"/>
        <v>#REF!</v>
      </c>
    </row>
    <row r="62" ht="15.75" customHeight="1">
      <c r="A62" s="220" t="str">
        <f>Seeds!AA64</f>
        <v>M2-NyO-6c-E-2</v>
      </c>
      <c r="B62" s="220" t="str">
        <f>Seeds!Z64</f>
        <v>{
    "id": "M2-NyO-6c-E-2",
    "stimulus": "&lt;p&gt;Arrastra un número para que esta comparación sea correcta.&lt;/p&gt;",
    "feedback": "&lt;p&gt;Compara los números empezando &lt;b&gt;por la cifra de la izquierda&lt;/b&gt;:&lt;/p&gt;&lt;p style=\"text-align: center\"&gt;&lt;b&gt;{{T1}}&lt;/b&gt;{{T2}} &gt; &lt;b&gt;{{T3}}&lt;/b&gt;{{T4}}&lt;/p&gt;",
    "hint": "&lt;p&gt;Compara los números empezando por la cifra de la izquierda.&lt;/p&gt;",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C62" s="220" t="str">
        <f t="shared" si="4"/>
        <v>#REF!</v>
      </c>
      <c r="D62" s="220" t="str">
        <f t="shared" si="2"/>
        <v>#REF!</v>
      </c>
    </row>
    <row r="63" ht="15.75" customHeight="1">
      <c r="A63" s="220" t="str">
        <f>Seeds!AA65</f>
        <v>M2-NyO-6d-I-1</v>
      </c>
      <c r="B63" s="220" t="str">
        <f>Seeds!Z65</f>
        <v>{
    "id": "M2-NyO-6d-I-1",
    "stimulus": "&lt;p&gt;Elige la descomposición del número {{T1}}.&lt;/p&gt;",
    "hint": "&lt;p&gt;Fíjate en la posición de cada cifra.&lt;/p&gt;",
    "feedback": "&lt;p&gt;Para descomponer un número hay que fijarse en la posición de cada cifra:&lt;/p&gt;&lt;p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v>
      </c>
      <c r="C63" s="220" t="str">
        <f t="shared" si="4"/>
        <v>#REF!</v>
      </c>
      <c r="D63" s="220" t="str">
        <f t="shared" si="2"/>
        <v>#REF!</v>
      </c>
    </row>
    <row r="64" ht="15.75" customHeight="1">
      <c r="A64" s="220" t="str">
        <f>Seeds!AA66</f>
        <v>M2-NyO-6d-E-1</v>
      </c>
      <c r="B64" s="220" t="str">
        <f>Seeds!Z66</f>
        <v>{
    "id": "M2-NyO-6d-E-1",
    "stimulus": "&lt;p&gt;Fíjate en el ejemplo y escribe la siguiente descomposición.&lt;/p&gt;&lt;p style=\"text-align: center\"&gt;2{{Q1}}{{Q2}} = 200 + {{Q1}}0 + {{Q2}}&lt;/p&gt;",
    "feedback": "&lt;p&gt;Para descomponer un número hay que fijarse en la posición de cada cifra:&lt;/p&gt;&lt;p style=\"text-align: center\"&gt;&lt;span style=\"color: #2C9CDC\"&gt;2&lt;/span&gt;&lt;span style=\"color: #E3360C\"&gt;{{Q3}}&lt;/span&gt;&lt;span style=\"color: #2CC133\"&gt;{{Q4}}&lt;/span&gt; = &lt;span style=\"color: #2C9CDC\"&gt;200&lt;/span&gt;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"{{Q3}}*10"
            },
            {
                "name": "A3",
                "label": null,
                "function": "{{Q4}}"
            }
        ],
        "uniques": true
    },
    "algorithm": {
        "name": "calculateOperation",
        "params": {
            "method": "equivLiteral",
            "keyboard": "NUMERICAL"
        }
    }
}</v>
      </c>
      <c r="C64" s="220" t="str">
        <f t="shared" si="4"/>
        <v>#REF!</v>
      </c>
      <c r="D64" s="220" t="str">
        <f t="shared" si="2"/>
        <v>#REF!</v>
      </c>
    </row>
    <row r="65" ht="15.75" customHeight="1">
      <c r="A65" s="220" t="str">
        <f>Seeds!AA67</f>
        <v>M2-NyO-7a-I-1</v>
      </c>
      <c r="B65" s="220" t="str">
        <f>Seeds!Z67</f>
        <v>{"id":"M2-NyO-7a-I-1","stimulus":"&lt;p&gt;Arrastra la forma escrita de cada número donde corresponda.&lt;/p&gt;","feedback":"&lt;p&gt;La posición de cada cifra determina la forma en la que se lee.&lt;/p&gt;","hint":"&lt;p&gt;La posición de cada cifra determina la forma en la que se lee.&lt;/p&gt;","seed":{"parameters":[{"name":"Q1","label":null,"min":300,"max":399,"step":1},{"name":"Q2","label":null,"min":300,"max":399,"step":1},{"name":"Q3","label":null,"min":300,"max":399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v>
      </c>
      <c r="C65" s="220" t="str">
        <f t="shared" si="4"/>
        <v>#REF!</v>
      </c>
      <c r="D65" s="220" t="str">
        <f t="shared" si="2"/>
        <v>#REF!</v>
      </c>
    </row>
    <row r="66" ht="15.75" customHeight="1">
      <c r="A66" s="220" t="str">
        <f>Seeds!AA68</f>
        <v>M2-NyO-7a-I-2</v>
      </c>
      <c r="B66" s="220" t="str">
        <f>Seeds!Z68</f>
        <v>{"id":"M2-NyO-7a-I-2","stimulus":"&lt;p&gt;Selecciona cómo se lee el número {{Q1}}.&lt;/p&gt;","hint":"&lt;p&gt;La posición de cada cifra determina la forma en la que se lee.&lt;/p&gt;","feedback":"&lt;p&gt;La posición de cada cifra determina la forma en la que se lee.&lt;/p&gt;","seed":{"parameters":[{"name":"Q1","label":null,"min":300,"max":399,"step":1},{"name":"Q2","label":null,"min":300,"max":399,"step":1},{"name":"Q3","label":null,"min":300,"max":399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v>
      </c>
      <c r="C66" s="220" t="str">
        <f t="shared" si="4"/>
        <v>#REF!</v>
      </c>
      <c r="D66" s="220" t="str">
        <f t="shared" si="2"/>
        <v>#REF!</v>
      </c>
    </row>
    <row r="67" ht="15.75" customHeight="1">
      <c r="A67" s="220" t="str">
        <f>Seeds!AA69</f>
        <v>M2-NyO-7a-E-1</v>
      </c>
      <c r="B67" s="220" t="str">
        <f>Seeds!Z69</f>
        <v>{"id":"M2-NyO-7a-E-1","stimulus":"&lt;p&gt;Completa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300+{{Q1}}*10+{{Q2}}","temp":true},{"name":"T2","label":"{{function}}","function":"Lemonlib.numToWords(300+{{Q1}}*10,'es')","temp":true},{"name":"A1","label":"{{function}}","function":"Lemonlib.numToWords({{Q2}},'es')"}],"uniques":true},"algorithm":{"name":"calculateOperation","template":"Cloze with text"}}</v>
      </c>
      <c r="C67" s="220" t="str">
        <f t="shared" si="4"/>
        <v>#REF!</v>
      </c>
      <c r="D67" s="220" t="str">
        <f t="shared" si="2"/>
        <v>#REF!</v>
      </c>
    </row>
    <row r="68" ht="15.75" customHeight="1">
      <c r="A68" s="220" t="str">
        <f>Seeds!AA70</f>
        <v>M2-NyO-7a-E-2</v>
      </c>
      <c r="B68" s="220" t="str">
        <f>Seeds!Z70</f>
        <v>{"id":"M2-NyO-7a-E-2","stimulus":"&lt;p&gt;Completa la forma en la que se escribe este número.&lt;/p&gt;","feedback":"&lt;p&gt;La posición de cada cifra determina la forma en la que se lee.&lt;/p&gt;","hint":"&lt;p&gt;La posición de cada cifra determina la forma en la que se lee.&lt;/p&gt;","template":"{{T1}}: trescientos {{response}}&lt;/p&gt;","seed":{"parameters":[{"name":"Q1","label":null,"min":10,"max":30,"step":1}],"calculated":[{"name":"T1","label":"{{function}}","function":"300+{{Q1}}","temp":true},{"name":"A1","label":"{{function}}","function":"Lemonlib.numToWords({{Q1}},'es')"}],"uniques":true},"algorithm":{"name":"calculateOperation","template":"Cloze with text"}}</v>
      </c>
      <c r="C68" s="220" t="str">
        <f t="shared" si="4"/>
        <v>#REF!</v>
      </c>
      <c r="D68" s="220" t="str">
        <f t="shared" si="2"/>
        <v>#REF!</v>
      </c>
    </row>
    <row r="69" ht="15.75" customHeight="1">
      <c r="A69" s="220" t="str">
        <f>Seeds!AA71</f>
        <v>M2-NyO-7a-E-3</v>
      </c>
      <c r="B69" s="220" t="str">
        <f>Seeds!Z71</f>
        <v>{"id":"M2-NyO-7a-E-3","stimulus":"&lt;p&gt;Completa la forma en la que se escribe este número.&lt;/p&gt;","feedback":"&lt;p&gt;La posición de cada cifra determina la forma en la que se lee.&lt;/p&gt;","hint":"&lt;p&gt;La posición de cada cifra determina la forma en la que se lee.&lt;/p&gt;","template":"&lt;p&gt;{{T1}}: trescientos {{response}} y {{T2}}&lt;/p&gt;","seed":{"parameters":[{"name":"Q1","label":null,"min":3,"max":9,"step":1},{"name":"Q2","label":null,"min":1,"max":9,"step":1}],"calculated":[{"name":"T1","label":"{{function}}","function":"300+{{Q1}}*10+{{Q2}}","temp":true},{"name":"T2","label":"{{function}}","function":"Lemonlib.numToWords({{Q2}},'es')","temp":true},{"name":"A1","label":"{{function}}","function":"Lemonlib.numToWords({{Q1}}*10,'es')"}],"uniques":true},"algorithm":{"name":"calculateOperation","template":"Cloze with text"}}</v>
      </c>
      <c r="C69" s="220" t="str">
        <f t="shared" si="4"/>
        <v>#REF!</v>
      </c>
      <c r="D69" s="220" t="str">
        <f t="shared" si="2"/>
        <v>#REF!</v>
      </c>
    </row>
    <row r="70" ht="15.75" customHeight="1">
      <c r="A70" s="220" t="str">
        <f>Seeds!AA72</f>
        <v>M2-NyO-7a-E-4</v>
      </c>
      <c r="B70" s="220" t="str">
        <f>Seeds!Z72</f>
        <v>{"id":"M2-NyO-7a-E-4","stimulus":"&lt;p&gt;Completa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300+{{Q1}}","temp":true},{"name":"T2","label":"{{function}}","function":"Lemonlib.numToWords({{Q1}},'es')","temp":true},{"name":"A1","label":"trescientos","function":""}],"uniques":true},"algorithm":{"name":"calculateOperation","template":"Cloze with text"}}</v>
      </c>
      <c r="C70" s="220" t="str">
        <f t="shared" si="4"/>
        <v>#REF!</v>
      </c>
      <c r="D70" s="220" t="str">
        <f t="shared" si="2"/>
        <v>#REF!</v>
      </c>
    </row>
    <row r="71" ht="15.75" customHeight="1">
      <c r="A71" s="220" t="str">
        <f>Seeds!AA73</f>
        <v>M2-NyO-7b-I-1</v>
      </c>
      <c r="B71" s="220" t="str">
        <f>Seeds!Z73</f>
        <v>{
    "id": "M2-NyO-7b-I-1",
    "stimulus": "&lt;p&gt;Di si estos números están bien o mal escritos.&lt;/p&gt;",
    "template": "&lt;p&gt;{{response}}&lt;/p&gt;",
    "hint": "&lt;p&gt;La posición de cada cifra determina la forma en la que se lee.&lt;/p&gt;",
    "feedback": "&lt;p&gt;La posición de cada cifra determina la forma en la que se lee.&lt;/p&gt;",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"T1",
                "label": "{{function}}",
                "function": "Lemonlib.numToWords({{Q1}},'es')",
                "temp": true
            },
            {
                "name": "T2",
                "label": "{{function}}",
                "function": "Lemonlib.numToWords({{Q2}},'es')",
                "temp": true
            },
            {
                "name": "T3",
                "label": "{{function}}",
                "function": "Lemonlib.numToWords({{Q3}},'es')",
                "temp": true
            },
            {
                "name": "T4",
                "label": "{{function}}",
                "function": "Lemonlib.numToWords({{Q4}},'es')",
                "temp": true
            },
            {
                "name": "T5",
                "label": "{{function}}",
                "function": "Lemonlib.numToWords({{Q5}},'es')",
                "temp": true
            },
            {
                "name": "T6",
                "label": "{{function}}",
                "function": "Lemonlib.numToWords({{Q6}},'es')",
                "temp": true
            },
            {
                "name": "T7",
                "label": "{{function}}",
                "function": "Lemonlib.numToWords({{Q3}}-10,'es')",
                "temp": true
            },
            {
                "name": "T8",
                "label": "{{function}}",
                "function": "Lemonlib.numToWords({{Q4}}+10,'es')",
                "temp": true
            },
            {
                "name": "T9",
                "label": "{{function}}",
                "function": " Lemonlib.numToWords({{Q5}}-100,'es')",
                "temp": true
            },
            {
                "name": "T10",
                "label": "{{function}}",
                "function": " Lemonlib.numToWords({{Q6}}+100,'es')",
                "temp": true
            },
            {
                "name": "A1",
                "label": "“{{T1}}” se escribe {{Q1}}."
            },
            {
                "name": "A2",
                "label": "“{{T2}}” se escribe {{Q2}}.",
                "function": ""
            },
            {
                "name": "A3",
                "label": "“{{T7}}” se escribe {{Q3}}.",
                "function": "",
                "incorrect": true,
                "feedback": "&lt;p&gt;{{Q3}} es “{{T3}}”.&lt;/p&gt;"
            },
            {
                "name": "A4",
                "label": "“{{T8}}” se escribe {{Q4}}.",
                "incorrect": true,
                "feedback": "&lt;p&gt;{{Q4}} es “{{T4}}”.&lt;/p&gt;"
            },
            {
                "name": "A5",
                "label": "“{{T9}}” se escribe {{Q5}}.",
                "incorrect": true,
                "feedback": "&lt;p&gt;{{Q5}} es “{{T5}}”.&lt;/p&gt;"
            },
            {
                "name": "A6",
                "label": "“{{T10}}” se escribe {{Q6}}.",
                "incorrect": true,
                "feedback": "&lt;p&gt;{{Q6}} es “{{T6}}”.&lt;/p&gt;"
            }
        ],
        "uniques": true
    },
    "algorithm": {
        "name": "trueFalse",
        "template": "Choice matrix – inline",
        "params": {
            "countCorrect": 2,
            "countIncorrect": 1,
            "showCheckIcon": false,
            "options": [
                "Correcto",
                "Incorrecto"
            ]
        }
    }
}</v>
      </c>
      <c r="C71" s="220" t="str">
        <f t="shared" si="4"/>
        <v>#REF!</v>
      </c>
      <c r="D71" s="220" t="str">
        <f t="shared" si="2"/>
        <v>#REF!</v>
      </c>
    </row>
    <row r="72" ht="15.75" customHeight="1">
      <c r="A72" s="220" t="str">
        <f>Seeds!AA74</f>
        <v>M2-NyO-7b-I-2</v>
      </c>
      <c r="B72" s="220" t="str">
        <f>Seeds!Z74</f>
        <v>{
    "id": "M2-NyO-7b-I-2",
    "stimulus": "&lt;p&gt;¿Qué número es el “{{T1}}”?&lt;/p&gt;",
    "hint": "&lt;p&gt;La posición de cada cifra determina la forma en la que se lee.&lt;/p&gt;",
    "feedback": "&lt;p&gt;La posición de cada cifra determina la forma en la que se lee.&lt;/p&gt;",
    "seed": {
        "parameters": [
            {
                "name": "Q1",
                "label": null,
                "min": 300,
                "max": 399,
                "step": 1
            },
            {
                "name": "Q2",
                "label": null,
                "min": 300,
                "max": 399,
                "step": 1
            },
            {
                "name": "Q3",
                "label": null,
                "min": 300,
                "max": 399,
                "step": 1
            }
        ],
        "calculated": [
            {
                "name": "T1",
                "label": "{{function}}",
                "function": "Lemonlib.numToWords({{Q1}},'es')",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72" s="220" t="str">
        <f t="shared" si="4"/>
        <v>#REF!</v>
      </c>
      <c r="D72" s="220" t="str">
        <f t="shared" si="2"/>
        <v>#REF!</v>
      </c>
    </row>
    <row r="73" ht="15.75" customHeight="1">
      <c r="A73" s="220" t="str">
        <f>Seeds!AA75</f>
        <v>M2-NyO-7b-E-1</v>
      </c>
      <c r="B73" s="220" t="str">
        <f>Seeds!Z75</f>
        <v>{"id":"M2-NyO-7b-E-1","stimulus":"&lt;p&gt;Escribe el número “{{T1}}”.&lt;/p&gt;","feedback":"&lt;p&gt;La posición de cada cifra determina la forma en la que se lee.&lt;/p&gt;","hint":"&lt;p&gt;La posición de cada cifra determina la forma en la que se lee.&lt;/p&gt;","template":"{{response}}","seed":{"parameters":[{"name":"Q1","label":null,"min":300,"max":399,"step":1}],"calculated":[{"name":"T1","label":null,"function":" Lemonlib.numToWords({{Q1}},'es')","temp":true},{"name":"A1","label":null,"function":"{{Q1}}"}],"uniques":true},"algorithm":{"name":"calculateOperation","params":{"method":"equivLiteral","keyboard":"NUMERICAL"}}}</v>
      </c>
      <c r="C73" s="220" t="str">
        <f t="shared" si="4"/>
        <v>#REF!</v>
      </c>
      <c r="D73" s="220" t="str">
        <f t="shared" si="2"/>
        <v>#REF!</v>
      </c>
    </row>
    <row r="74" ht="15.75" customHeight="1">
      <c r="A74" s="220" t="str">
        <f>Seeds!AA76</f>
        <v>M2-NyO-7c-I-1</v>
      </c>
      <c r="B74" s="220" t="str">
        <f>Seeds!Z76</f>
        <v>{
    "id": "M2-NyO-7c-I-1",
    "stimulus": "&lt;p&gt;Arrastra y ordena de mayor a menor estos números.&lt;/p&gt;",
    "template": "&lt;p style=\"text-align:center;\"&gt;{{response}} &gt; {{response}} &gt; {{response}}&lt;/p&gt;",
    "feedback": "&lt;p&gt;Compara los números empezando &lt;b&gt;por la cifra de la izquierda&lt;/b&gt;:&lt;/p&gt;&lt;p style=\"text-align: center\"&gt;&lt;b&gt;{{T1}}&lt;/b&gt;{{T2}} &gt; &lt;b&gt;{{T3}}&lt;/b&gt;{{T4}} &gt; &lt;b&gt;{{T5}}&lt;/b&gt;{{T6}}&lt;/p&gt;",
    "hint": "&lt;p&gt;Compara los números empezando &lt;b&gt;por la cifra de la izquierda.&lt;/b&gt;&lt;/p&gt;",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C74" s="220" t="str">
        <f t="shared" si="4"/>
        <v>#REF!</v>
      </c>
      <c r="D74" s="220" t="str">
        <f t="shared" si="2"/>
        <v>#REF!</v>
      </c>
    </row>
    <row r="75" ht="15.75" customHeight="1">
      <c r="A75" s="220" t="str">
        <f>Seeds!AA77</f>
        <v>M2-NyO-7c-E-1</v>
      </c>
      <c r="B75" s="220" t="str">
        <f>Seeds!Z77</f>
        <v>{
    "id": "M2-NyO-7c-E-1",
    "stimulus": "&lt;p&gt;Elige el signo correcto en esta comparación.&lt;/p&gt;",
    "template": "&lt;p style=\"text-align: center\"&gt;{{T1}} {{response}} {{T2}}&lt;/p&gt;",
    "hint": "&lt;p&gt;Compara los números empezando &lt;b&gt;por la cifra de la izquierda&lt;/b&gt;.&lt;/p&gt;",
    "feedback": "&lt;p&gt;Compara los números empezando &lt;b&gt;por la cifra de la izquierda&lt;/b&gt;:&lt;/p&gt;&lt;p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v>
      </c>
      <c r="C75" s="220" t="str">
        <f t="shared" si="4"/>
        <v>#REF!</v>
      </c>
      <c r="D75" s="220" t="str">
        <f t="shared" si="2"/>
        <v>#REF!</v>
      </c>
    </row>
    <row r="76" ht="15.75" customHeight="1">
      <c r="A76" s="220" t="str">
        <f>Seeds!AA78</f>
        <v>M2-NyO-7c-E-2</v>
      </c>
      <c r="B76" s="220" t="str">
        <f>Seeds!Z78</f>
        <v>{
    "id": "M2-NyO-7c-E-2",
    "stimulus": "&lt;p&gt;Elige el signo correcto en esta comparación.&lt;/p&gt;",
    "template": "&lt;p style=\"text-align: center\"&gt;{{T2}} {{response}} {{T1}}&lt;/p&gt;",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v>
      </c>
      <c r="C76" s="220" t="str">
        <f t="shared" si="4"/>
        <v>#REF!</v>
      </c>
      <c r="D76" s="220" t="str">
        <f t="shared" si="2"/>
        <v>#REF!</v>
      </c>
    </row>
    <row r="77" ht="15.75" customHeight="1">
      <c r="A77" s="220" t="str">
        <f>Seeds!AA79</f>
        <v>M2-NyO-7d-I-1</v>
      </c>
      <c r="B77" s="220" t="str">
        <f>Seeds!Z79</f>
        <v>{
    "id": "M2-NyO-7d-I-1",
    "stimulus": "&lt;p&gt;Fíjate en este ejemplo:&lt;/p&gt;&lt;p style=\"text-align: center\"&gt;3{{Q1}}{{Q2}} = 300 + {{Q1}}0 + {{Q2}}&lt;/p&gt;&lt;p&gt;Arrasta los números para completar la siguiente descomposición.&lt;/p&gt;",
    "feedback": "&lt;p&gt;Para descomponer un número hay que fijarse en la posición de cada cifra:&lt;/p&gt;&lt;p style=\"text-align: center\"&gt;&lt;span style=\"color: #2C9CDC\"&gt;3&lt;/span&gt;&lt;span style=\"color: #E3360C\"&gt;{{Q3}}&lt;/span&gt;&lt;span style=\"color: #2CC133\"&gt;{{Q4}}&lt;/span&gt; = &lt;span style=\"color: #2C9CDC\"&gt;300&lt;/span&gt;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v>
      </c>
      <c r="C77" s="220" t="str">
        <f t="shared" si="4"/>
        <v>#REF!</v>
      </c>
      <c r="D77" s="220" t="str">
        <f t="shared" si="2"/>
        <v>#REF!</v>
      </c>
    </row>
    <row r="78" ht="15.75" customHeight="1">
      <c r="A78" s="220" t="str">
        <f>Seeds!AA80</f>
        <v>M2-NyO-7d-E-1</v>
      </c>
      <c r="B78" s="220" t="str">
        <f>Seeds!Z80</f>
        <v>{
    "id": "M2-NyO-7d-E-1",
    "stimulus": "&lt;p&gt;Fíjate en este ejemplo:&lt;/p&gt;&lt;p style=\"text-align: center\"&gt;3{{Q1}}{{Q2}} = 300 + {{Q1}}0 + {{Q2}}&lt;/p&gt;&lt;p&gt;Escribe los números de la siguiente descomposición.&lt;/p&gt;",
    "feedback": "&lt;p&gt;Para descomponer un número hay que fijarse en la posición de cada cifra:&lt;/p&gt;&lt;p style=\"text-align: center\"&gt;&lt;span style=\"color: #2C9CDC\"&gt;3&lt;/span&gt;&lt;span style=\"color: #E3360C\"&gt;{{Q3}}&lt;/span&gt;&lt;span style=\"color: #2CC133\"&gt;{{Q4}}&lt;/span&gt; = &lt;span style=\"color: #2C9CDC\"&gt;300&lt;/span&gt;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v>
      </c>
      <c r="C78" s="220" t="str">
        <f t="shared" si="4"/>
        <v>#REF!</v>
      </c>
      <c r="D78" s="220" t="str">
        <f t="shared" si="2"/>
        <v>#REF!</v>
      </c>
    </row>
    <row r="79" ht="15.75" customHeight="1">
      <c r="A79" s="220" t="str">
        <f>Seeds!AA81</f>
        <v>M2-NyO-8a-I-1</v>
      </c>
      <c r="B79" s="220" t="str">
        <f>Seeds!Z81</f>
        <v>{
    "id": "M2-NyO-8a-I-1",
    "stimulus": "&lt;p&gt;Arrastra la opción correcta.&lt;/p&gt;",
    "feedback": "&lt;p&gt;La posición de cada cifra determina la forma en la que se lee.&lt;/p&gt;",
    "hint": "&lt;p&gt;La posición de cada cifra determina la forma en la que se lee.&lt;/p&gt;",
    "template": "{{Q1}} se lee {{response}}.&lt;/p&gt;",
    "seed": {
        "parameters": [
            {
                "name": "Q1",
                "label": null,
                "min": 400,
                "max": 499,
                "step": 1
            },
            {
                "name": "Q2",
                "label": null,
                "min": 400,
                "max": 499,
                "step": 1
            },
            {
                "name": "Q3",
                "label": null,
                "min": 400,
                "max": 499,
                "step": 1
            }
        ],
        "calculated": [
            {
                "name": "A1",
                "label": "{{function}}",
                "function": "Lemonlib.numToWords({{Q1}},'es')"
            },
            {
                "name": "A2",
                "label": "{{function}}",
                "function": "Lemonlib.numToWords({{Q2}},'es')",
                "incorrect": true
            },
            {
                "name": "A3",
                "label": "{{function}}",
                "function": "Lemonlib.numToWords({{Q3}},'es')",
                "incorrect": true
            }
        ],
        "uniques": true
    },
    "algorithm": {
        "name": "calculateOperation",
        "template": "Cloze with drag &amp; drop",
        "params": {
            "keyboard": "NUMERICAL"
        }
    }
}</v>
      </c>
      <c r="C79" s="220" t="str">
        <f t="shared" si="4"/>
        <v>#REF!</v>
      </c>
      <c r="D79" s="220" t="str">
        <f t="shared" si="2"/>
        <v>#REF!</v>
      </c>
    </row>
    <row r="80" ht="15.75" customHeight="1">
      <c r="A80" s="220" t="str">
        <f>Seeds!AA82</f>
        <v>M2-NyO-8a-I-2</v>
      </c>
      <c r="B80" s="220" t="str">
        <f>Seeds!Z82</f>
        <v>{"id":"M2-NyO-8a-I-2","stimulus":"&lt;p&gt;Selecciona cómo se lee el número {{Q1}}.&lt;/p&gt;","hint":"&lt;p&gt;La posición de cada cifra determina la forma en la que se lee.&lt;/p&gt;","feedback":"&lt;p&gt;La posición de cada cifra determina la forma en la que se lee.&lt;/p&gt;","seed":{"parameters":[{"name":"Q1","label":null,"min":400,"max":499,"step":5},{"name":"Q2","label":null,"min":400,"max":499,"step":1},{"name":"Q3","label":null,"min":400,"max":499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v>
      </c>
      <c r="C80" s="220" t="str">
        <f t="shared" si="4"/>
        <v>#REF!</v>
      </c>
      <c r="D80" s="220" t="str">
        <f t="shared" si="2"/>
        <v>#REF!</v>
      </c>
    </row>
    <row r="81" ht="15.75" customHeight="1">
      <c r="A81" s="220" t="str">
        <f>Seeds!AA83</f>
        <v>M2-NyO-8a-E-1</v>
      </c>
      <c r="B81" s="220" t="str">
        <f>Seeds!Z83</f>
        <v>{"id":"M2-NyO-8a-E-1","stimulus":"&lt;p&gt;Completa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400+{{Q1}}*10+{{Q2}}","temp":true},{"name":"T2","label":"{{function}}","function":"Lemonlib.numToWords(400+{{Q1}}*10,'es')","temp":true},{"name":"A1","label":"{{function}}","function":"Lemonlib.numToWords({{Q2}},'es')"}],"uniques":true},"algorithm":{"name":"calculateOperation","template":"Cloze with text"}}</v>
      </c>
      <c r="C81" s="220" t="str">
        <f t="shared" si="4"/>
        <v>#REF!</v>
      </c>
      <c r="D81" s="220" t="str">
        <f t="shared" si="2"/>
        <v>#REF!</v>
      </c>
    </row>
    <row r="82" ht="15.75" customHeight="1">
      <c r="A82" s="220" t="str">
        <f>Seeds!AA84</f>
        <v>M2-NyO-8a-E-2</v>
      </c>
      <c r="B82" s="220" t="str">
        <f>Seeds!Z84</f>
        <v>{"id":"M2-NyO-8a-E-2","stimulus":"&lt;p&gt;¿Cómo se escribe este número? Completa el hueco.&lt;/p&gt;","feedback":"&lt;p&gt;La posición de cada cifra determina la forma en la que se lee.&lt;/p&gt;","hint":"&lt;p&gt;La posición de cada cifra determina la forma en la que se lee.&lt;/p&gt;","template":"{{T1}}: cuatrocientos {{response}}&lt;/p&gt;","seed":{"parameters":[{"name":"Q1","label":null,"min":10,"max":30,"step":1}],"calculated":[{"name":"T1","label":"{{function}}","function":"400+{{Q1}}","temp":true},{"name":"A1","label":"{{function}}","function":"Lemonlib.numToWords({{Q1}},'es')"}],"uniques":true},"algorithm":{"name":"calculateOperation","template":"Cloze with text"}}</v>
      </c>
      <c r="C82" s="220" t="str">
        <f t="shared" si="4"/>
        <v>#REF!</v>
      </c>
      <c r="D82" s="220" t="str">
        <f t="shared" si="2"/>
        <v>#REF!</v>
      </c>
    </row>
    <row r="83" ht="15.75" customHeight="1">
      <c r="A83" s="220" t="str">
        <f>Seeds!AA85</f>
        <v>M2-NyO-8a-E-3</v>
      </c>
      <c r="B83" s="220" t="str">
        <f>Seeds!Z85</f>
        <v>{"id":"M2-NyO-8a-E-3","stimulus":"&lt;p&gt;¿Cómo se escribe este número? Completa el hueco.&lt;/p&gt;","feedback":"&lt;p&gt;La posición de cada cifra determina la forma en la que se lee.&lt;/p&gt;","hint":"&lt;p&gt;La posición de cada cifra determina la forma en la que se lee.&lt;/p&gt;","template":"&lt;p&gt;{{T1}}: cuatrocientos {{response}} y {{T2}}&lt;/p&gt;","seed":{"parameters":[{"name":"Q1","label":null,"min":3,"max":9,"step":1},{"name":"Q2","label":null,"min":1,"max":9,"step":1}],"calculated":[{"name":"T1","label":"{{function}}","function":"400+{{Q1}}*10+{{Q2}}","temp":true},{"name":"T2","label":"{{function}}","function":"Lemonlib.numToWords({{Q2}},'es')","temp":true},{"name":"A1","label":"{{function}}","function":"Lemonlib.numToWords({{Q1}}*10,'es')"}],"uniques":true},"algorithm":{"name":"calculateOperation","template":"Cloze with text"}}</v>
      </c>
      <c r="C83" s="220" t="str">
        <f t="shared" si="4"/>
        <v>#REF!</v>
      </c>
      <c r="D83" s="220" t="str">
        <f t="shared" si="2"/>
        <v>#REF!</v>
      </c>
    </row>
    <row r="84" ht="15.75" customHeight="1">
      <c r="A84" s="220" t="str">
        <f>Seeds!AA86</f>
        <v>M2-NyO-8a-E-4</v>
      </c>
      <c r="B84" s="220" t="str">
        <f>Seeds!Z86</f>
        <v>{"id":"M2-NyO-8a-E-4","stimulus":"&lt;p&gt;Completa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400+{{Q1}}","temp":true},{"name":"T2","label":"{{function}}","function":"Lemonlib.numToWords({{Q1}},'es')","temp":true},{"name":"A1","label":"cuatrocientos","function":""}],"uniques":true},"algorithm":{"name":"calculateOperation","template":"Cloze with text"}}</v>
      </c>
      <c r="C84" s="220" t="str">
        <f t="shared" si="4"/>
        <v>#REF!</v>
      </c>
      <c r="D84" s="220" t="str">
        <f t="shared" si="2"/>
        <v>#REF!</v>
      </c>
    </row>
    <row r="85" ht="15.75" customHeight="1">
      <c r="A85" s="220" t="str">
        <f>Seeds!AA87</f>
        <v>M2-NyO-8b-I-1</v>
      </c>
      <c r="B85" s="220" t="str">
        <f>Seeds!Z87</f>
        <v>{"id":"M2-NyO-8b-I-1","stimulus":"&lt;p&gt;Arrastra los números a su lugar correspondiente.&lt;/p&gt;","feedback":"&lt;p&gt;La posición de cada cifra determina la forma en la que se lee.&lt;/p&gt;","hint":"&lt;p&gt;La posición de cada cifra determina la forma en la que se lee.&lt;/p&gt;","seed":{"parameters":[{"name":"Q1","label":null,"min":400,"max":499,"step":1},{"name":"Q2","label":null,"min":400,"max":499,"step":1},{"name":"Q3","label":null,"min":400,"max":499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v>
      </c>
      <c r="C85" s="220" t="str">
        <f t="shared" si="4"/>
        <v>#REF!</v>
      </c>
      <c r="D85" s="220" t="str">
        <f t="shared" si="2"/>
        <v>#REF!</v>
      </c>
    </row>
    <row r="86" ht="15.75" customHeight="1">
      <c r="A86" s="220" t="str">
        <f>Seeds!AA88</f>
        <v>M2-NyO-8b-I-2</v>
      </c>
      <c r="B86" s="220" t="str">
        <f>Seeds!Z88</f>
        <v>{
    "id": "M2-NyO-8b-I-2",
    "stimulus": "&lt;p&gt;Completa la siguiente frase.&lt;/p&gt;",
    "template": "&lt;p&gt;El número “{{T1}}” se escribe {{response}}.&lt;/p&gt;",
    "hint": "&lt;p&gt;La posición de cada cifra determina la forma en la que se lee.&lt;/p&gt;",
    "feedback": "&lt;p&gt;La posición de cada cifra determina la forma en la que se lee.&lt;/p&gt;",
    "seed": {
        "parameters": [
            {
                "name": "Q1",
                "label": null,
                "min": 400,
                "max": 499,
                "step": 1
            },
            {
                "name": "Q2",
                "label": null,
                "min": 400,
                "max": 499,
                "step": 1
            },
            {
                "name": "Q3",
                "label": null,
                "min": 400,
                "max": 499,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v>
      </c>
      <c r="C86" s="220" t="str">
        <f t="shared" si="4"/>
        <v>#REF!</v>
      </c>
      <c r="D86" s="220" t="str">
        <f t="shared" si="2"/>
        <v>#REF!</v>
      </c>
    </row>
    <row r="87" ht="15.75" customHeight="1">
      <c r="A87" s="220" t="str">
        <f>Seeds!AA89</f>
        <v>M2-NyO-8b-E-1</v>
      </c>
      <c r="B87" s="220" t="str">
        <f>Seeds!Z89</f>
        <v>{"id":"M2-NyO-8b-E-1","stimulus":"&lt;p&gt;Escribe el número “{{T1}}”.&lt;/p&gt;","feedback":"&lt;p&gt;La posición de cada cifra determina la forma en la que se lee.&lt;/p&gt;","hint":"&lt;p&gt;La posición de cada cifra determina la forma en la que se lee.&lt;/p&gt;","template":"{{response}}","seed":{"parameters":[{"name":"Q1","label":null,"min":400,"max":499,"step":1}],"calculated":[{"name":"T1","label":null,"function":" Lemonlib.numToWords({{Q1}},'es')","temp":true},{"name":"A1","label":null,"function":"{{Q1}}"}],"uniques":true},"algorithm":{"name":"calculateOperation","params":{"method":"equivLiteral","keyboard":"NUMERICAL"}}}</v>
      </c>
      <c r="C87" s="220" t="str">
        <f t="shared" si="4"/>
        <v>#REF!</v>
      </c>
      <c r="D87" s="220" t="str">
        <f t="shared" si="2"/>
        <v>#REF!</v>
      </c>
    </row>
    <row r="88" ht="15.75" customHeight="1">
      <c r="A88" s="220" t="str">
        <f>Seeds!AA90</f>
        <v>M2-NyO-8c-I-1</v>
      </c>
      <c r="B88" s="220" t="str">
        <f>Seeds!Z90</f>
        <v>{
    "id": "M2-NyO-8c-I-1",
    "stimulus": "&lt;p&gt;Arrastra y ordena de menor a mayor estos números.&lt;/p&gt;",
    "template": "&lt;p style=\"text-align:center;\"&gt;{{response}} &lt; {{response}} &lt; {{response}}&lt;/p&gt;",
    "feedback": "&lt;p&gt;Compara los números empezando &lt;b&gt;por la cifra de la izquierda&lt;/b&gt;:&lt;/p&gt;&lt;p style=\"text-align: center\"&gt;&lt;b&gt;{{T1}}&lt;/b&gt;{{T2}} &lt; &lt;b&gt;{{T3}}&lt;/b&gt;{{T4}} &lt; &lt;b&gt;{{T5}}&lt;/b&gt;{{T6}}&lt;/p&gt;",
    "hint": "&lt;p&gt;Compara los números empezando &lt;b&gt;por la cifra de la izquierda&lt;/b&gt;.&lt;/p&gt;",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C88" s="220" t="str">
        <f t="shared" si="4"/>
        <v>#REF!</v>
      </c>
      <c r="D88" s="220" t="str">
        <f t="shared" si="2"/>
        <v>#REF!</v>
      </c>
    </row>
    <row r="89" ht="15.75" customHeight="1">
      <c r="A89" s="220" t="str">
        <f>Seeds!AA91</f>
        <v>M2-NyO-8c-I-2</v>
      </c>
      <c r="B89" s="220" t="str">
        <f>Seeds!Z91</f>
        <v>{
    "id": "M2-NyO-8c-I-2",
    "stimulus": "&lt;p&gt;¿Cuál de estos números es mayor que {{Q1}}?&lt;/p&gt;",
    "hint": "&lt;p&gt;Compara los números empezando &lt;b&gt;por la cifra de la izquierda&lt;/b&gt;.&lt;/p&gt;",
    "feedback": "&lt;p&gt;Compara los números empezando &lt;b&gt;por la cifra de la izquierda&lt;/b&gt;:&lt;/p&gt;&lt;p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v>
      </c>
      <c r="C89" s="220" t="str">
        <f t="shared" si="4"/>
        <v>#REF!</v>
      </c>
      <c r="D89" s="220" t="str">
        <f t="shared" si="2"/>
        <v>#REF!</v>
      </c>
    </row>
    <row r="90" ht="15.75" customHeight="1">
      <c r="A90" s="220" t="str">
        <f>Seeds!AA92</f>
        <v>M2-NyO-8c-E-1</v>
      </c>
      <c r="B90" s="220" t="str">
        <f>Seeds!Z92</f>
        <v>{
    "id": "M2-NyO-8c-E-1",
    "stimulus": "&lt;p&gt;Escribe el menor de estos números:&lt;/p&gt;&lt;p style=\"text-align: center\"&gt;{{Q1}}, {{Q2}} y {{Q3}}&lt;/p&gt;",
    "feedback": "&lt;p&gt;Compara los números empezando &lt;b&gt;por la cifra de la izquierda&lt;/b&gt;:&lt;/p&gt;&lt;p style=\"text-align: center\"&gt;&lt;b&gt;{{T1}}&lt;/b&gt;{{T2}} &lt; &lt;b&gt;{{T3}}&lt;/b&gt;{{T4}} &lt; &lt;b&gt;{{T5}}&lt;/b&gt;{{T6}}&lt;/p&gt;",
    "hint": "&lt;p&gt;Compara los números empezando &lt;b&gt;por la cifra de la izquierda&lt;/b&gt;.&lt;/p&gt;",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C90" s="220" t="str">
        <f t="shared" si="4"/>
        <v>#REF!</v>
      </c>
      <c r="D90" s="220" t="str">
        <f t="shared" si="2"/>
        <v>#REF!</v>
      </c>
    </row>
    <row r="91" ht="15.75" customHeight="1">
      <c r="A91" s="220" t="str">
        <f>Seeds!AA93</f>
        <v>M2-NyO-8c-E-2</v>
      </c>
      <c r="B91" s="220" t="str">
        <f>Seeds!Z93</f>
        <v>{
    "id": "M2-NyO-8c-E-2",
    "stimulus": "&lt;p&gt;Escribe el mayor de estos números:&lt;/p&gt;&lt;p style=\"text-align: center\"&gt;{{Q1}}, {{Q2}} y {{Q3}}&lt;/p&gt;",
    "feedback": "&lt;p&gt;Compara los números empezando &lt;b&gt;por la cifra de la izquierda&lt;/b&gt;:&lt;/p&gt;&lt;p style=\"text-align: center\"&gt;&lt;b&gt;{{T1}}&lt;/b&gt;{{T2}} &lt; &lt;b&gt;{{T3}}&lt;/b&gt;{{T4}} &lt; &lt;b&gt;{{T5}}&lt;/b&gt;{{T6}}&lt;/p&gt;",
    "hint": "&lt;p&gt;Compara los números empezando &lt;b&gt;por la cifra de la izquierda&lt;/b&gt;.&lt;/p&gt;",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C91" s="220" t="str">
        <f t="shared" si="4"/>
        <v>#REF!</v>
      </c>
      <c r="D91" s="220" t="str">
        <f t="shared" si="2"/>
        <v>#REF!</v>
      </c>
    </row>
    <row r="92" ht="15.75" customHeight="1">
      <c r="A92" s="220" t="str">
        <f>Seeds!AA94</f>
        <v>M2-NyO-8d-I-1</v>
      </c>
      <c r="B92" s="220" t="str">
        <f>Seeds!Z94</f>
        <v>{
    "id": "M2-NyO-8d-I-1",
    "stimulus": "&lt;p&gt;Arrastra cada número con su descomposición.&lt;/p&gt;",
    "feedback": "&lt;p&gt;Para descomponer un número hay que fijarse en la posición de cada cifra:&lt;/p&gt;&lt;p style=\"text-align: center\"&gt;&lt;span style=\"color: #2C9CDC\"&gt;4&lt;/span&gt;&lt;span style=\"color: #E3360C\"&gt;{{Q3}}&lt;/span&gt;&lt;span style=\"color: #2CC133\"&gt;{{Q4}}&lt;/span&gt; = &lt;span style=\"color: #2C9CDC\"&gt;400&lt;/span&gt; + &lt;span style=\"color: #E3360C\"&gt;{{Q3}}0&lt;/span&gt; + &lt;span style=\"color: #2CC133\"&gt;{{Q4}}&lt;/span&gt;&lt;/p&gt;",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v>
      </c>
      <c r="C92" s="220" t="str">
        <f t="shared" si="4"/>
        <v>#REF!</v>
      </c>
      <c r="D92" s="220" t="str">
        <f t="shared" si="2"/>
        <v>#REF!</v>
      </c>
    </row>
    <row r="93" ht="15.75" customHeight="1">
      <c r="A93" s="220" t="str">
        <f>Seeds!AA95</f>
        <v>M2-NyO-8d-E-1</v>
      </c>
      <c r="B93" s="220" t="str">
        <f>Seeds!Z95</f>
        <v>{
    "id": "M2-NyO-8d-E-1",
    "stimulus": "&lt;p&gt;Fíjate en el ejemplo para escribir la siguiente descomposición.&lt;/p&gt;&lt;p style=\"text-align: center\"&gt;4{{Q1}}{{Q2}} = 400 + {{Q1}}0 + {{Q2}}&lt;/p&gt;",
    "feedback": "&lt;p&gt;Para descomponer un número hay que fijarse en la posición de cada cifra:&lt;/p&gt;&lt;p style=\"text-align: center\"&gt;&lt;span style=\"color: #2C9CDC\"&gt;4&lt;/span&gt;&lt;span style=\"color: #E3360C\"&gt;{{Q3}}&lt;/span&gt;&lt;span style=\"color: #2CC133\"&gt;{{Q4}}&lt;/span&gt; = &lt;span style=\"color: #2C9CDC\"&gt;400&lt;/span&gt;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"{{Q3}}*10"
            },
            {
                "name": "A3",
                "label": null,
                "function": "{{Q4}}"
            }
        ],
        "uniques": true
    },
    "algorithm": {
        "name": "calculateOperation",
        "params": {
            "method": "equivLiteral",
            "keyboard": "NUMERICAL"
        }
    }
}</v>
      </c>
      <c r="C93" s="220" t="str">
        <f t="shared" si="4"/>
        <v>#REF!</v>
      </c>
      <c r="D93" s="220" t="str">
        <f t="shared" si="2"/>
        <v>#REF!</v>
      </c>
    </row>
    <row r="94" ht="15.75" customHeight="1">
      <c r="A94" s="220" t="str">
        <f>Seeds!AA96</f>
        <v>M2-NyO-9a-I-1</v>
      </c>
      <c r="B94" s="220" t="str">
        <f>Seeds!Z96</f>
        <v>{
    "id": "M2-NyO-9a-I-1",
    "stimulus": "&lt;p&gt;Selecciona la opción correcta.&lt;/p&gt;",
    "hint": "&lt;p&gt;La posición de cada cifra determina la forma en la que se lee.&lt;/p&gt;",
    "feedback": "&lt;p&gt;La posición de cada cifra determina la forma en la que se lee.&lt;/p&gt;",
    "seed": {
        "parameters": [
            {
                "name": "Q1",
                "label": null,
                "min": 500,
                "max": 599,
                "step": 1
            },
            {
                "name": "Q2",
                "label": null,
                "min": 500,
                "max": 599,
                "step": 1
            },
            {
                "name": "Q3",
                "label": null,
                "min": 500,
                "max": 599,
                "step": 1
            },
            {
                "name": "Q4",
                "label": null,
                "min": 500,
                "max": 599,
                "step": 1
            },
            {
                "name": "Q5",
                "label": null,
                "min": 500,
                "max": 599,
                "step": 1
            }
        ],
        "calculated": [
            {
                "name": "A1",
                "label": "{{Q1}} se lee “{{function}}”.",
                "function": "Lemonlib.numToWords({{Q1}},'es')"
            },
            {
                "name": "A2",
                "label": "{{Q4}} se lee “{{function}}”.",
                "function": "Lemonlib.numToWords({{Q2}},'es')",
                "incorrect": true
            },
            {
                "name": "A3",
                "label": "{{Q5}} se lee “{{function}}”.",
                "function": "Lemonlib.numToWords({{Q3}},'es')",
                "incorrect": true
            }
        ],
        "uniques": true
    },
    "algorithm": {
        "name": "trueFalse",
        "template": "Multiple choice – standard",
        "params": {
            "countCorrect": 1,
            "countIncorrect": 2,
            "showCheckIcon": true
        }
    }
}</v>
      </c>
      <c r="C94" s="220" t="str">
        <f t="shared" si="4"/>
        <v>#REF!</v>
      </c>
      <c r="D94" s="220" t="str">
        <f t="shared" si="2"/>
        <v>#REF!</v>
      </c>
    </row>
    <row r="95" ht="15.75" customHeight="1">
      <c r="A95" s="220" t="str">
        <f>Seeds!AA97</f>
        <v>M2-NyO-9a-I-2</v>
      </c>
      <c r="B95" s="220" t="str">
        <f>Seeds!Z97</f>
        <v>{
    "id": "M2-NyO-9a-I-2",
    "stimulus": "&lt;p&gt;Arrastra la forma escrita de cada número.&lt;/p&gt;",
    "feedback": "&lt;p&gt;La posición de cada cifra determina la forma en la que se lee.&lt;/p&gt;",
    "hint": "&lt;p&gt;La posición de cada cifra determina la forma en la que se lee.&lt;/p&gt;",
    "seed": {
        "parameters": [
            {
                "name": "Q1",
                "label": null,
                "min": 500,
                "max": 599,
                "step": 1
            },
            {
                "name": "Q2",
                "label": null,
                "min": 500,
                "max": 599,
                "step": 1
            },
            {
                "name": "Q3",
                "label": null,
                "min": 500,
                "max": 599,
                "step": 1
            }
        ],
        "calculated": [
            {
                "name": "A1",
                "label": "{{Q1}}",
                "function": "Lemonlib.numToWords({{Q1}},'es')[0].toUpperCase() + Lemonlib.numToWords({{Q1}},'es').slice(1,)"
            },
            {
                "name": "A2",
                "label": "{{Q2}}",
                "function": "Lemonlib.numToWords({{Q2}},'es')[0].toUpperCase() + Lemonlib.numToWords({{Q2}},'es').slice(1,)"
            },
            {
                "name": "A3",
                "label": "{{Q3}}",
                "function": "Lemonlib.numToWords({{Q3}},'es')[0].toUpperCase() + Lemonlib.numToWords({{Q3}},'es').slice(1,)"
            }
        ],
        "isNumToWords": true,
        "uniques": true
    },
    "algorithm": {
        "name": "linkOperationResult",
        "params": {
            "invert": true
        },
        "template": "Match list"
    }
}</v>
      </c>
      <c r="C95" s="220" t="str">
        <f t="shared" si="4"/>
        <v>#REF!</v>
      </c>
      <c r="D95" s="220" t="str">
        <f t="shared" si="2"/>
        <v>#REF!</v>
      </c>
    </row>
    <row r="96" ht="15.75" customHeight="1">
      <c r="A96" s="220" t="str">
        <f>Seeds!AA98</f>
        <v>M2-NyO-9a-E-1</v>
      </c>
      <c r="B96" s="220" t="str">
        <f>Seeds!Z98</f>
        <v>{"id":"M2-NyO-9a-E-1","stimulus":"&lt;p&gt;Completa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500+{{Q1}}*10+{{Q2}}","temp":true},{"name":"T2","label":"{{function}}","function":"Lemonlib.numToWords(500+{{Q1}}*10,'es')","temp":true},{"name":"A1","label":"{{function}}","function":"Lemonlib.numToWords({{Q2}},'es')"}],"uniques":true},"algorithm":{"name":"calculateOperation","template":"Cloze with text"}}</v>
      </c>
      <c r="C96" s="220" t="str">
        <f t="shared" si="4"/>
        <v>#REF!</v>
      </c>
      <c r="D96" s="220" t="str">
        <f t="shared" si="2"/>
        <v>#REF!</v>
      </c>
    </row>
    <row r="97" ht="15.75" customHeight="1">
      <c r="A97" s="220" t="str">
        <f>Seeds!AA99</f>
        <v>M2-NyO-9a-E-2</v>
      </c>
      <c r="B97" s="220" t="str">
        <f>Seeds!Z99</f>
        <v>{"id":"M2-NyO-9a-E-2","stimulus":"&lt;p&gt;¿Cómo se escribe este número? Completa el hueco.&lt;/p&gt;","feedback":"&lt;p&gt;La posición de cada cifra determina la forma en la que se lee.&lt;/p&gt;","hint":"&lt;p&gt;La posición de cada cifra determina la forma en la que se lee.&lt;/p&gt;","template":"{{T1}}: quinientos {{response}}&lt;/p&gt;","seed":{"parameters":[{"name":"Q1","label":null,"min":10,"max":30,"step":1}],"calculated":[{"name":"T1","label":"{{function}}","function":"500+{{Q1}}","temp":true},{"name":"A1","label":"{{function}}","function":"Lemonlib.numToWords({{Q1}},'es')"}],"uniques":true},"algorithm":{"name":"calculateOperation","template":"Cloze with text"}}</v>
      </c>
      <c r="C97" s="220" t="str">
        <f t="shared" si="4"/>
        <v>#REF!</v>
      </c>
      <c r="D97" s="220" t="str">
        <f t="shared" si="2"/>
        <v>#REF!</v>
      </c>
    </row>
    <row r="98" ht="15.75" customHeight="1">
      <c r="A98" s="220" t="str">
        <f>Seeds!AA100</f>
        <v>M2-NyO-9a-E-3</v>
      </c>
      <c r="B98" s="220" t="str">
        <f>Seeds!Z100</f>
        <v>{"id":"M2-NyO-9a-E-3","stimulus":"&lt;p&gt;¿Cómo se escribe este número? Completa el hueco.&lt;/p&gt;","feedback":"&lt;p&gt;La posición de cada cifra determina la forma en la que se lee.&lt;/p&gt;","hint":"&lt;p&gt;La posición de cada cifra determina la forma en la que se lee.&lt;/p&gt;","template":"&lt;p&gt;{{T1}}: quinientos {{response}} y {{T2}}&lt;/p&gt;","seed":{"parameters":[{"name":"Q1","label":null,"min":3,"max":9,"step":1},{"name":"Q2","label":null,"min":1,"max":9,"step":1}],"calculated":[{"name":"T1","label":"{{function}}","function":"500+{{Q1}}*10+{{Q2}}","temp":true},{"name":"T2","label":"{{function}}","function":"Lemonlib.numToWords({{Q2}},'es')","temp":true},{"name":"A1","label":"{{function}}","function":"Lemonlib.numToWords({{Q1}}*10,'es')"}],"uniques":true},"algorithm":{"name":"calculateOperation","template":"Cloze with text"}}</v>
      </c>
      <c r="C98" s="220" t="str">
        <f t="shared" si="4"/>
        <v>#REF!</v>
      </c>
      <c r="D98" s="220" t="str">
        <f t="shared" si="2"/>
        <v>#REF!</v>
      </c>
    </row>
    <row r="99" ht="15.75" customHeight="1">
      <c r="A99" s="220" t="str">
        <f>Seeds!AA101</f>
        <v>M2-NyO-9a-E-4</v>
      </c>
      <c r="B99" s="220" t="str">
        <f>Seeds!Z101</f>
        <v>{"id":"M2-NyO-9a-E-4","stimulus":"&lt;p&gt;Completa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500+{{Q1}}","temp":true},{"name":"T2","label":"{{function}}","function":"Lemonlib.numToWords({{Q1}},'es')","temp":true},{"name":"A1","label":"quinientos","function":""}],"uniques":true},"algorithm":{"name":"calculateOperation","template":"Cloze with text"}}</v>
      </c>
      <c r="C99" s="220" t="str">
        <f t="shared" si="4"/>
        <v>#REF!</v>
      </c>
      <c r="D99" s="220" t="str">
        <f t="shared" si="2"/>
        <v>#REF!</v>
      </c>
    </row>
    <row r="100" ht="15.75" customHeight="1">
      <c r="A100" s="220" t="str">
        <f>Seeds!AA102</f>
        <v>M2-NyO-9b-I-1</v>
      </c>
      <c r="B100" s="220" t="str">
        <f>Seeds!Z102</f>
        <v>{
    "id": "M2-NyO-9b-I-1",
    "stimulus": "&lt;p&gt;Arrastra el número correcto.&lt;/p&gt;",
    "feedback": "&lt;p&gt;La posición de cada cifra determina la forma en la que se escribe.&lt;/p&gt;",
    "hint": "&lt;p&gt;La posición de cada cifra determina la forma en la que se escribe.&lt;/p&gt;",
    "template": "&lt;p&gt;El número “{{T1}}” se escribe {{response}}.&lt;/p&gt;",
    "seed": {
        "parameters": [
            {
                "name": "Q1",
                "label": null,
                "min": 500,
                "max": 599,
                "step": 1
            },
            {
                "name": "Q2",
                "label": null,
                "min": 500,
                "max": 599,
                "step": 1
            },
            {
                "name": "Q3",
                "label": null,
                "min": 500,
                "max": 599,
                "step": 1
            }
        ],
        "calculated": [
            {
                "name": "T1",
                "label": "{{function}}",
                "function": "Lemonlib.numToWords({{Q1}},'es')",
                "temp": true
            },
            {
                "name": "A1",
                "label": "{{function}}",
                "function": "{{Q1}}"
            },
            {
                "name": "A2",
                "label": "{{function}}",
                "function": "{{Q2}}",
                "incorrect": true
            },
            {
                "name": "A3",
                "label": "{{function}}",
                "function": "{{Q3}}",
                "incorrect": true
            }
        ],
        "uniques": true
    },
    "algorithm": {
        "name": "calculateOperation",
        "template": "Cloze with drag &amp; drop",
        "params": {
            "keyboard": "NUMERICAL"
        }
    }
}</v>
      </c>
      <c r="C100" s="220" t="str">
        <f t="shared" si="4"/>
        <v>#REF!</v>
      </c>
      <c r="D100" s="220" t="str">
        <f t="shared" si="2"/>
        <v>#REF!</v>
      </c>
    </row>
    <row r="101" ht="15.75" customHeight="1">
      <c r="A101" s="220" t="str">
        <f>Seeds!AA103</f>
        <v>M2-NyO-9b-I-2</v>
      </c>
      <c r="B101" s="220" t="str">
        <f>Seeds!Z103</f>
        <v>{
    "id": "M2-NyO-9b-I-2",
    "stimulus": "&lt;p&gt;¿Qué número es el “{{T1}}”?&lt;/p&gt;",
    "template": "&lt;p&gt;Se escribe {{response}}.&lt;/p&gt;",
    "hint": "&lt;p&gt;La posición de cada cifra determina la forma en la que se lee.&lt;/p&gt;",
    "feedback": "&lt;p&gt;La posición de cada cifra determina la forma en la que se lee.&lt;/p&gt;",
    "seed": {
        "parameters": [
            {
                "name": "Q1",
                "label": null,
                "min": 500,
                "max": 599,
                "step": 1
            },
            {
                "name": "Q2",
                "label": null,
                "min": 500,
                "max": 599,
                "step": 1
            },
            {
                "name": "Q3",
                "label": null,
                "min": 500,
                "max": 599,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v>
      </c>
      <c r="C101" s="220" t="str">
        <f t="shared" si="4"/>
        <v>#REF!</v>
      </c>
      <c r="D101" s="220" t="str">
        <f t="shared" si="2"/>
        <v>#REF!</v>
      </c>
    </row>
    <row r="102" ht="15.75" customHeight="1">
      <c r="A102" s="220" t="str">
        <f>Seeds!AA104</f>
        <v>M2-NyO-9b-E-1</v>
      </c>
      <c r="B102" s="220" t="str">
        <f>Seeds!Z104</f>
        <v>{"id":"M2-NyO-9b-E-1","stimulus":"&lt;p&gt;Escribe el número “{{T1}}”.&lt;/p&gt;","feedback":"&lt;p&gt;La posición de cada cifra determina la forma en la que se lee.&lt;/p&gt;","hint":"&lt;p&gt;La posición de cada cifra determina la forma en la que se lee.&lt;/p&gt;","template":"{{response}}","seed":{"parameters":[{"name":"Q1","label":null,"min":500,"max":599,"step":1}],"calculated":[{"name":"T1","label":null,"function":" Lemonlib.numToWords({{Q1}},'es')","temp":true},{"name":"A1","label":null,"function":"{{Q1}}"}],"uniques":true},"algorithm":{"name":"calculateOperation","params":{"method":"equivLiteral","keyboard":"NUMERICAL"}}}</v>
      </c>
      <c r="C102" s="220" t="str">
        <f t="shared" si="4"/>
        <v>#REF!</v>
      </c>
      <c r="D102" s="220" t="str">
        <f t="shared" si="2"/>
        <v>#REF!</v>
      </c>
    </row>
    <row r="103" ht="15.75" customHeight="1">
      <c r="A103" s="220" t="str">
        <f>Seeds!AA105</f>
        <v>M2-NyO-9c-I-1</v>
      </c>
      <c r="B103" s="220" t="str">
        <f>Seeds!Z105</f>
        <v>{
    "id": "M2-NyO-9c-I-1",
    "stimulus": "&lt;p&gt;Di si estas comparaciones son correctas o incorrectas.&lt;/p&gt;",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"Correcta",
                "Incorrecta"
            ]
        }
    }
}</v>
      </c>
      <c r="C103" s="220" t="str">
        <f t="shared" si="4"/>
        <v>#REF!</v>
      </c>
      <c r="D103" s="220" t="str">
        <f t="shared" si="2"/>
        <v>#REF!</v>
      </c>
    </row>
    <row r="104" ht="15.75" customHeight="1">
      <c r="A104" s="220" t="str">
        <f>Seeds!AA106</f>
        <v>M2-NyO-9c-I-2</v>
      </c>
      <c r="B104" s="220" t="str">
        <f>Seeds!Z106</f>
        <v>{
    "id": "M2-NyO-9c-I-2",
    "stimulus": "&lt;p&gt;Selecciona el número que es menor que {{T1}}.&lt;/p&gt;",
    "feedback": "&lt;p&gt;Compara los números empezando &lt;b&gt;por la cifra de la izquierda&lt;/b&gt;:&lt;/p&gt;&lt;p style=\"text-align: center\"&gt;&lt;b&gt;{{T2}}&lt;/b&gt;{{T3}} &lt; &lt;b&gt;{{T4}}&lt;/b&gt;{{T5}}&lt;/p&gt;",
    "hint": "&lt;p&gt;Compara los números empezando &lt;b&gt;por la cifra de la izquierda&lt;/b&gt;.&lt;/p&gt;",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v>
      </c>
      <c r="C104" s="220" t="str">
        <f t="shared" si="4"/>
        <v>#REF!</v>
      </c>
      <c r="D104" s="220" t="str">
        <f t="shared" si="2"/>
        <v>#REF!</v>
      </c>
    </row>
    <row r="105" ht="15.75" customHeight="1">
      <c r="A105" s="220" t="str">
        <f>Seeds!AA107</f>
        <v>M2-NyO-9c-E-1</v>
      </c>
      <c r="B105" s="220" t="str">
        <f>Seeds!Z107</f>
        <v>{
    "id": "M2-NyO-9c-E-1",
    "stimulus": "&lt;p&gt;Arrastra los números en esta comparación.&lt;/p&gt;",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C105" s="220" t="str">
        <f t="shared" si="4"/>
        <v>#REF!</v>
      </c>
      <c r="D105" s="220" t="str">
        <f t="shared" si="2"/>
        <v>#REF!</v>
      </c>
    </row>
    <row r="106" ht="15.75" customHeight="1">
      <c r="A106" s="220" t="str">
        <f>Seeds!AA108</f>
        <v>M2-NyO-9c-E-2</v>
      </c>
      <c r="B106" s="220" t="str">
        <f>Seeds!Z108</f>
        <v>{
    "id": "M2-NyO-9c-E-2",
    "stimulus": "&lt;p&gt;Arrastra los números en esta comparación.&lt;/p&gt;",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C106" s="220" t="str">
        <f t="shared" si="4"/>
        <v>#REF!</v>
      </c>
      <c r="D106" s="220" t="str">
        <f t="shared" si="2"/>
        <v>#REF!</v>
      </c>
    </row>
    <row r="107" ht="15.75" customHeight="1">
      <c r="A107" s="220" t="str">
        <f>Seeds!AA109</f>
        <v>M2-NyO-9d-I-1</v>
      </c>
      <c r="B107" s="220" t="str">
        <f>Seeds!Z109</f>
        <v>{
    "id": "M2-NyO-9d-I-1",
    "stimulus": "&lt;p&gt;Selecciona la descomposición correcta.&lt;/p&gt;",
    "hint": "&lt;p&gt;Fíjate en la posición de cada cifra.&lt;/p&gt;",
    "feedback": "&lt;p&gt;Para descomponer un número hay que fijarse en la posición de cada cifra:&lt;/p&gt;&lt;p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centenas, {{Q1}} decenas y {{Q2}} unidades"
            },
            {
                "name": "A2",
                "label": "{{function}}",
                "function": "{{T1}} = {{Q2}} centenas, 5 decenas y {{Q1}} unidades",
                "incorrect": true
            },
            {
                "name": "A3",
                "label": "{{function}}",
                "function": "{{T1}} = 5 centenas, {{Q2}} decenas y {{Q1}} unidades",
                "incorrect": true
            }
        ],
        "uniques": true
    },
    "algorithm": {
        "name": "trueFalse",
        "template": "Multiple choice – standard",
        "params": {
            "countCorrect": 1,
            "countIncorrect": 2,
            "showCheckIcon": true
        }
    }
}</v>
      </c>
      <c r="C107" s="220" t="str">
        <f t="shared" si="4"/>
        <v>#REF!</v>
      </c>
      <c r="D107" s="220" t="str">
        <f t="shared" si="2"/>
        <v>#REF!</v>
      </c>
    </row>
    <row r="108" ht="15.75" customHeight="1">
      <c r="A108" s="220" t="str">
        <f>Seeds!AA110</f>
        <v>M2-NyO-9d-E-1</v>
      </c>
      <c r="B108" s="220" t="str">
        <f>Seeds!Z110</f>
        <v>{
    "id": "M2-NyO-9d-E-1",
    "stimulus": "&lt;p&gt;Usa este ejemplo de modelo para escribir la siguiente descomposición.&lt;/p&gt;&lt;p style=\"text-align: center\"&gt;5{{Q1}}{{Q2}} = 500 + {{Q1}}0 + {{Q2}}&lt;/p&gt;",
    "template": "&lt;p style=\"text-align: center\"&gt;{{T1}} = {{response}} + {{response}} + {{response}}&lt;/p&gt;",
    "hint": "&lt;p&gt;Fíjate en la posición de cada cifra.&lt;/p&gt;",
    "feedback": "&lt;p&gt;Para descomponer un número hay que fijarse en la posición de cada cifra:&lt;/p&gt;&lt;p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v>
      </c>
      <c r="C108" s="220" t="str">
        <f t="shared" si="4"/>
        <v>#REF!</v>
      </c>
      <c r="D108" s="220" t="str">
        <f t="shared" si="2"/>
        <v>#REF!</v>
      </c>
    </row>
    <row r="109" ht="15.75" customHeight="1">
      <c r="A109" s="220" t="str">
        <f>Seeds!AA111</f>
        <v>M2-NyO-10a-I-1</v>
      </c>
      <c r="B109" s="220" t="str">
        <f>Seeds!Z111</f>
        <v>{"id":"M2-NyO-10a-I-1","stimulus":"&lt;p&gt;Elige la opción correcta.&lt;/p&gt;","template":"&lt;p&gt;El número {{Q1}} se lee {{response}}.&lt;/p&gt;","hint":"&lt;p&gt;La posición de cada cifra determina la forma en la que se lee.&lt;/p&gt;","feedback":"&lt;p&gt;La posición de cada cifra determina la forma en la que se lee.&lt;/p&gt;","seed":{"parameters":[{"name":"Q1","label":null,"min":600,"max":699,"step":1},{"name":"Q2","label":null,"min":600,"max":699,"step":1},{"name":"Q3","label":null,"min":600,"max":699,"step":1}],"calculated":[{"name":"A1","label":"{{function}}","function":"Lemonlib.numToWords({{Q1}},'es')","group":1},{"name":"A2","label":"{{function}}","function":" Lemonlib.numToWords({{Q2}},'es')","group":1,"incorrect":true},{"name":"A3","label":"{{function}}","function":" Lemonlib.numToWords({{Q3}},'es')","group":1,"incorrect":true}],"uniques":true},"algorithm":{"name":"groupResponses","template":"Cloze with drop down"}}</v>
      </c>
      <c r="C109" s="220" t="str">
        <f t="shared" si="4"/>
        <v>#REF!</v>
      </c>
      <c r="D109" s="220" t="str">
        <f t="shared" si="2"/>
        <v>#REF!</v>
      </c>
    </row>
    <row r="110" ht="15.75" customHeight="1">
      <c r="A110" s="220" t="str">
        <f>Seeds!AA112</f>
        <v>M2-NyO-10a-I-2</v>
      </c>
      <c r="B110" s="220" t="str">
        <f>Seeds!Z112</f>
        <v>{
    "id": "M2-NyO-10a-I-2",
    "stimulus": "&lt;p&gt;¿Cómo se lee el número {{Q1}}?&lt;/p&gt;",
    "hint": "&lt;p&gt;La posición de cada cifra determina la forma en la que se lee.&lt;/p&gt;",
    "feedback": "&lt;p&gt;La posición de cada cifra determina la forma en la que se lee.&lt;/p&gt;",
    "seed": {
        "parameters": [
            {
                "name": "Q1",
                "label": null,
                "min": 600,
                "max": 699,
                "step": 1
            },
            {
                "name": "Q2",
                "label": null,
                "min": 600,
                "max": 699,
                "step": 1
            },
            {
                "name": "Q3",
                "label": null,
                "min": 600,
                "max": 699,
                "step": 1
            }
        ],
        "calculated": [
            {
                "name": "A1",
                "label": "{{function}}",
                "function": "Lemonlib.numToWords({{Q1}}, 'es')[0].toUpperCase() + Lemonlib.numToWords({{Q1}}, 'es').slice(1,)"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"Choice matrix – inline",
        "params": {
            "countCorrect": 1,
            "countIncorrect": 2,
            "showCheckIcon": false,
            "options": [
                "Verdadero",
                "Falso"
            ]
        }
    }
}</v>
      </c>
      <c r="C110" s="220" t="str">
        <f t="shared" si="4"/>
        <v>#REF!</v>
      </c>
      <c r="D110" s="220" t="str">
        <f t="shared" si="2"/>
        <v>#REF!</v>
      </c>
    </row>
    <row r="111" ht="15.75" customHeight="1">
      <c r="A111" s="220" t="str">
        <f>Seeds!AA113</f>
        <v>M2-NyO-10a-E-1</v>
      </c>
      <c r="B111" s="220" t="str">
        <f>Seeds!Z113</f>
        <v>{"id":"M2-NyO-10a-E-1","stimulus":"&lt;p&gt;Completa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600+{{Q1}}*10+{{Q2}}","temp":true},{"name":"T2","label":"{{function}}","function":"Lemonlib.numToWords(600+{{Q1}}*10,'es')","temp":true},{"name":"A1","label":"{{function}}","function":"Lemonlib.numToWords({{Q2}},'es')"}],"uniques":true},"algorithm":{"name":"calculateOperation","template":"Cloze with text"}}</v>
      </c>
      <c r="C111" s="220" t="str">
        <f t="shared" si="4"/>
        <v>#REF!</v>
      </c>
      <c r="D111" s="220" t="str">
        <f t="shared" si="2"/>
        <v>#REF!</v>
      </c>
    </row>
    <row r="112" ht="15.75" customHeight="1">
      <c r="A112" s="220" t="str">
        <f>Seeds!AA114</f>
        <v>M2-NyO-10a-E-2</v>
      </c>
      <c r="B112" s="220" t="str">
        <f>Seeds!Z114</f>
        <v>{"id":"M2-NyO-10a-E-2","stimulus":"&lt;p&gt;¿Cómo se escribe este número? Completa el hueco.&lt;/p&gt;","feedback":"&lt;p&gt;La posición de cada cifra determina la forma en la que se lee.&lt;/p&gt;","hint":"&lt;p&gt;La posición de cada cifra determina la forma en la que se lee.&lt;/p&gt;","template":"{{T1}}: seiscientos {{response}}&lt;/p&gt;","seed":{"parameters":[{"name":"Q1","label":null,"min":10,"max":30,"step":1}],"calculated":[{"name":"T1","label":"{{function}}","function":"600+{{Q1}}","temp":true},{"name":"A1","label":"{{function}}","function":"Lemonlib.numToWords({{Q1}},'es')"}],"uniques":true},"algorithm":{"name":"calculateOperation","template":"Cloze with text"}}</v>
      </c>
      <c r="C112" s="220" t="str">
        <f t="shared" si="4"/>
        <v>#REF!</v>
      </c>
      <c r="D112" s="220" t="str">
        <f t="shared" si="2"/>
        <v>#REF!</v>
      </c>
    </row>
    <row r="113" ht="15.75" customHeight="1">
      <c r="A113" s="220" t="str">
        <f>Seeds!AA115</f>
        <v>M2-NyO-10a-E-3</v>
      </c>
      <c r="B113" s="220" t="str">
        <f>Seeds!Z115</f>
        <v>{"id":"M2-NyO-10a-E-3","stimulus":"&lt;p&gt;¿Cómo se escribe este número? Completa el hueco.&lt;/p&gt;","feedback":"&lt;p&gt;La posición de cada cifra determina la forma en la que se lee.&lt;/p&gt;","hint":"&lt;p&gt;La posición de cada cifra determina la forma en la que se lee.&lt;/p&gt;","template":"&lt;p&gt;{{T1}}: seiscientos {{response}} y {{T2}}&lt;/p&gt;","seed":{"parameters":[{"name":"Q1","label":null,"min":3,"max":9,"step":1},{"name":"Q2","label":null,"min":1,"max":9,"step":1}],"calculated":[{"name":"T1","label":"{{function}}","function":"600+{{Q1}}*10+{{Q2}}","temp":true},{"name":"T2","label":"{{function}}","function":"Lemonlib.numToWords({{Q2}},'es')","temp":true},{"name":"A1","label":"{{function}}","function":"Lemonlib.numToWords({{Q1}}*10,'es')"}],"uniques":true},"algorithm":{"name":"calculateOperation","template":"Cloze with text"}}</v>
      </c>
      <c r="C113" s="220" t="str">
        <f t="shared" si="4"/>
        <v>#REF!</v>
      </c>
      <c r="D113" s="220" t="str">
        <f t="shared" si="2"/>
        <v>#REF!</v>
      </c>
    </row>
    <row r="114" ht="15.75" customHeight="1">
      <c r="A114" s="220" t="str">
        <f>Seeds!AA116</f>
        <v>M2-NyO-10a-E-4</v>
      </c>
      <c r="B114" s="220" t="str">
        <f>Seeds!Z116</f>
        <v>{"id":"M2-NyO-10a-E-4","stimulus":"&lt;p&gt;Completa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600+{{Q1}}","temp":true},{"name":"T2","label":"{{function}}","function":"Lemonlib.numToWords({{Q1}},'es')","temp":true},{"name":"A1","label":"seiscientos","function":""}],"uniques":true},"algorithm":{"name":"calculateOperation","template":"Cloze with text"}}</v>
      </c>
      <c r="C114" s="220" t="str">
        <f t="shared" si="4"/>
        <v>#REF!</v>
      </c>
      <c r="D114" s="220" t="str">
        <f t="shared" si="2"/>
        <v>#REF!</v>
      </c>
    </row>
    <row r="115" ht="15.75" customHeight="1">
      <c r="A115" s="220" t="str">
        <f>Seeds!AA117</f>
        <v>M2-NyO-10b-I-1</v>
      </c>
      <c r="B115" s="220" t="str">
        <f>Seeds!Z117</f>
        <v>{"id":"M2-NyO-10b-I-1","stimulus":"&lt;p&gt;Arrastra los números a su lugar correspondiente.&lt;/p&gt;","feedback":"&lt;p&gt;La posición de cada cifra determina la forma en la que se lee.&lt;/p&gt;","hint":"&lt;p&gt;La posición de cada cifra determina la forma en la que se lee.&lt;/p&gt;","seed":{"parameters":[{"name":"Q1","label":null,"min":600,"max":699,"step":1},{"name":"Q2","label":null,"min":600,"max":699,"step":1},{"name":"Q3","label":null,"min":600,"max":699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v>
      </c>
      <c r="C115" s="220" t="str">
        <f t="shared" si="4"/>
        <v>#REF!</v>
      </c>
      <c r="D115" s="220" t="str">
        <f t="shared" si="2"/>
        <v>#REF!</v>
      </c>
    </row>
    <row r="116" ht="15.75" customHeight="1">
      <c r="A116" s="220" t="str">
        <f>Seeds!AA118</f>
        <v>M2-NyO-10b-I-2</v>
      </c>
      <c r="B116" s="220" t="str">
        <f>Seeds!Z118</f>
        <v>{
    "id": "M2-NyO-10b-I-2",
    "stimulus": "&lt;p&gt;¿Cómo se escribe el número “{{T1}}”?&lt;/p&gt;",
    "template": "&lt;p&gt;Es el número {{response}}.&lt;/p&gt;",
    "hint": "&lt;p&gt;La posición de cada cifra determina la forma en la que se lee.&lt;/p&gt;",
    "feedback": "&lt;p&gt;La posición de cada cifra determina la forma en la que se lee.&lt;/p&gt;",
    "seed": {
        "parameters": [
            {
                "name": "Q1",
                "label": null,
                "min": 600,
                "max": 699,
                "step": 1
            },
            {
                "name": "Q2",
                "label": null,
                "min": 600,
                "max": 699,
                "step": 1
            },
            {
                "name": "Q3",
                "label": null,
                "min": 600,
                "max": 699,
                "step": 1
            }
        ],
        "calculated": [
            {
                "name": "T1",
                "label": "{{function}}",
                "function": "Lemonlib.numToWords({{Q1}},'es')",
                "temp": true
            },
            {
                "name": "A1",
                "label": "{{Q1}}",
                "function": "",
                "group": 1
            },
            {
                "name": "A2",
                "label": "{{Q2}}",
                "function": "",
                "group": 1,
                "incorrect": true
            },
            {
                "name": "A3",
                "label": "{{Q3}}",
                "function": "",
                "group": 1,
                "incorrect": true
            }
        ],
        "uniques": true
    },
    "algorithm": {
        "name": "groupResponses",
        "template": "Cloze with drop down"
    }
}</v>
      </c>
      <c r="C116" s="220" t="str">
        <f t="shared" si="4"/>
        <v>#REF!</v>
      </c>
      <c r="D116" s="220" t="str">
        <f t="shared" si="2"/>
        <v>#REF!</v>
      </c>
    </row>
    <row r="117" ht="15.75" customHeight="1">
      <c r="A117" s="220" t="str">
        <f>Seeds!AA119</f>
        <v>M2-NyO-10b-E-1</v>
      </c>
      <c r="B117" s="220" t="str">
        <f>Seeds!Z119</f>
        <v>{"id":"M2-NyO-10b-E-1","stimulus":"&lt;p&gt;Escribe el número “{{T1}}”.&lt;/p&gt;","feedback":"&lt;p&gt;La posición de cada cifra determina la forma en la que se lee.&lt;/p&gt;","hint":"&lt;p&gt;La posición de cada cifra determina la forma en la que se lee.&lt;/p&gt;","template":"&lt;p&gt;{{response}}&lt;/p&gt;","seed":{"parameters":[{"name":"Q1","label":null,"min":600,"max":699,"step":1}],"calculated":[{"name":"T1","label":null,"function":" Lemonlib.numToWords({{Q1}},'es')","temp":true},{"name":"A1","label":null,"function":"{{Q1}}"}],"uniques":true},"algorithm":{"name":"calculateOperation","params":{"method":"equivLiteral","keyboard":"NUMERICAL"}}}</v>
      </c>
      <c r="C117" s="220" t="str">
        <f t="shared" si="4"/>
        <v>#REF!</v>
      </c>
      <c r="D117" s="220" t="str">
        <f t="shared" si="2"/>
        <v>#REF!</v>
      </c>
    </row>
    <row r="118" ht="15.75" customHeight="1">
      <c r="A118" s="220" t="str">
        <f>Seeds!AA120</f>
        <v>M2-NyO-10c-I-1</v>
      </c>
      <c r="B118" s="220" t="str">
        <f>Seeds!Z120</f>
        <v>{
    "id": "M2-NyO-10c-I-1",
    "stimulus": "&lt;p&gt;Selecciona la comparación correcta.&lt;/p&gt;",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"Correcta",
                "Incorrecta"
            ]
        }
    }
}</v>
      </c>
      <c r="C118" s="220" t="str">
        <f t="shared" si="4"/>
        <v>#REF!</v>
      </c>
      <c r="D118" s="220" t="str">
        <f t="shared" si="2"/>
        <v>#REF!</v>
      </c>
    </row>
    <row r="119" ht="15.75" customHeight="1">
      <c r="A119" s="220" t="str">
        <f>Seeds!AA121</f>
        <v>M2-NyO-10c-E-1</v>
      </c>
      <c r="B119" s="220" t="str">
        <f>Seeds!Z121</f>
        <v>{
    "id": "M2-NyO-10c-E-1",
    "stimulus": "&lt;p&gt;Arrastra el número correcto.&lt;/p&gt;",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C119" s="220" t="str">
        <f t="shared" si="4"/>
        <v>#REF!</v>
      </c>
      <c r="D119" s="220" t="str">
        <f t="shared" si="2"/>
        <v>#REF!</v>
      </c>
    </row>
    <row r="120" ht="15.75" customHeight="1">
      <c r="A120" s="220" t="str">
        <f>Seeds!AA122</f>
        <v>M2-NyO-10c-E-2</v>
      </c>
      <c r="B120" s="220" t="str">
        <f>Seeds!Z122</f>
        <v>{
    "id": "M2-NyO-10c-E-2",
    "stimulus": "&lt;p&gt;Arrastra el número correcto.&lt;/p&gt;",
    "feedback": "&lt;p&gt;Compara los números empezando &lt;b&gt;por la cifra de la izquierda&lt;/b&gt;:&lt;/p&gt;&lt;p style=\"text-align: center\"&gt;&lt;b&gt;{{T3}}&lt;/b&gt;{{T4}} &gt; &lt;b&gt;{{T5}}&lt;/b&gt;{{T6}}&lt;/p&gt;",
    "hint": "&lt;p&gt;Compara los números empezando &lt;b&gt;por la cifra de la izquierda&lt;/b&gt;.&lt;/p&gt;",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C120" s="220" t="str">
        <f t="shared" si="4"/>
        <v>#REF!</v>
      </c>
      <c r="D120" s="220" t="str">
        <f t="shared" si="2"/>
        <v>#REF!</v>
      </c>
    </row>
    <row r="121" ht="15.75" customHeight="1">
      <c r="A121" s="220" t="str">
        <f>Seeds!AA123</f>
        <v>M2-NyO-10d-I-1</v>
      </c>
      <c r="B121" s="220" t="str">
        <f>Seeds!Z123</f>
        <v>{
    "id": "M2-NyO-10d-I-1",
    "stimulus": "&lt;p&gt;Arrastra los números para descomponer el número {{T1}}. Sigue este ejemplo:&lt;/p&gt;&lt;p style=\"text-align: center\"&gt;6{{Q3}}{{Q4}} = 600 + {{Q3}}0 + {{Q4}}&lt;/p&gt;",
    "template": "&lt;p style=\"text-align: center\"&gt;{{T1}} = {{response}} + {{response}} + {{response}}&lt;/p&gt;",
    "hint": "&lt;p&gt;Fíjate en la posición de cada cifra.&lt;/p&gt;",
    "feedback": "&lt;p&gt;Para descomponer un número hay que fijarse en la posición de cada cifra:&lt;/p&gt;&lt;p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"A5",
                "label": "{{function}}",
                "function": "{{Q2}}*10",
                "incorrect": true
            }
        ],
        "uniques": true
    },
    "algorithm": {
        "name": "calculateOperation",
        "template": "Cloze with drag &amp; drop",
        "params": {
            "keyboard": "NUMERICAL"
        }
    }
}</v>
      </c>
      <c r="C121" s="220" t="str">
        <f t="shared" si="4"/>
        <v>#REF!</v>
      </c>
      <c r="D121" s="220" t="str">
        <f t="shared" si="2"/>
        <v>#REF!</v>
      </c>
    </row>
    <row r="122" ht="15.75" customHeight="1">
      <c r="A122" s="220" t="str">
        <f>Seeds!AA124</f>
        <v>M2-NyO-10d-E-1</v>
      </c>
      <c r="B122" s="220" t="str">
        <f>Seeds!Z124</f>
        <v>{
    "id": "M2-NyO-10d-E-1",
    "stimulus": "&lt;p&gt;Usa este ejemplo de modelo para escribir la siguiente descomposición.&lt;/p&gt;&lt;p style=\"text-align: center\"&gt;6{{Q1}}{{Q2}} = 600 + {{Q1}}0 + {{Q2}}&lt;/p&gt;",
    "feedback": "&lt;p&gt;Para descomponer un número hay que fijarse en la posición de cada cifra:&lt;/p&gt;&lt;p style=\"text-align: center\"&gt;&lt;span style=\"color: #2C9CDC\"&gt;6&lt;/span&gt;&lt;span style=\"color: #E3360C\"&gt;{{Q3}}&lt;/span&gt;&lt;span style=\"color: #2CC133\"&gt;{{Q4}}&lt;/span&gt; = &lt;span style=\"color: #2C9CDC\"&gt;600&lt;/span&gt;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"{{Q3}}*10"
            },
            {
                "name": "A3",
                "label": null,
                "function": "{{Q4}}"
            }
        ],
        "uniques": true
    },
    "algorithm": {
        "name": "calculateOperation",
        "params": {
            "method": "equivLiteral",
            "keyboard": "NUMERICAL"
        }
    }
}</v>
      </c>
      <c r="C122" s="220" t="str">
        <f t="shared" si="4"/>
        <v>#REF!</v>
      </c>
      <c r="D122" s="220" t="str">
        <f t="shared" si="2"/>
        <v>#REF!</v>
      </c>
    </row>
    <row r="123" ht="15.75" customHeight="1">
      <c r="A123" s="220" t="str">
        <f>Seeds!AA125</f>
        <v>M2-NyO-11a-I-1</v>
      </c>
      <c r="B123" s="220" t="str">
        <f>Seeds!Z125</f>
        <v>{
    "id": "M2-NyO-11a-I-1",
    "stimulus": "&lt;p&gt;Arrastra el número correcto.&lt;/p&gt;",
    "feedback": "&lt;p&gt;La posición de cada cifra determina la forma en la que se lee.&lt;/p&gt;",
    "hint": "&lt;p&gt;La posición de cada cifra determina la forma en la que se lee.&lt;/p&gt;",
    "template": "&lt;p&gt;{{Q1}} se lee {{response}}.&lt;/p&gt;",
    "seed": {
        "parameters": [
            {
                "name": "Q1",
                "label": null,
                "min": 700,
                "max": 799,
                "step": 1
            },
            {
                "name": "Q2",
                "label": null,
                "min": 700,
                "max": 799,
                "step": 1
            },
            {
                "name": "Q3",
                "label": null,
                "min": 700,
                "max": 799,
                "step": 1
            }
        ],
        "calculated": [
            {
                "name": "A1",
                "label": "{{function}}",
                "function": "Lemonlib.numToWords({{Q1}},'es')"
            },
            {
                "name": "A2",
                "label": "{{function}}",
                "function": "Lemonlib.numToWords({{Q2}},'es')",
                "incorrect": true
            },
            {
                "name": "A3",
                "label": "{{function}}",
                "function": "Lemonlib.numToWords({{Q3}},'es')",
                "incorrect": true
            }
        ],
        "uniques": true
    },
    "algorithm": {
        "name": "calculateOperation",
        "template": "Cloze with drag &amp; drop",
        "params": {
            "keyboard": "NUMERICAL"
        }
    }
}</v>
      </c>
      <c r="C123" s="220" t="str">
        <f t="shared" si="4"/>
        <v>#REF!</v>
      </c>
      <c r="D123" s="220" t="str">
        <f t="shared" si="2"/>
        <v>#REF!</v>
      </c>
    </row>
    <row r="124" ht="15.75" customHeight="1">
      <c r="A124" s="220" t="str">
        <f>Seeds!AA126</f>
        <v>M2-NyO-11a-I-2</v>
      </c>
      <c r="B124" s="220" t="str">
        <f>Seeds!Z126</f>
        <v>{
    "id": "M2-NyO-11a-I-2",
    "stimulus": "&lt;p&gt;¿Cómo se lee el número {{Q1}}?&lt;/p&gt;",
    "hint": "&lt;p&gt;La posición de cada cifra determina la forma en la que se lee.&lt;/p&gt;",
    "feedback": "&lt;p&gt;La posición de cada cifra determina la forma en la que se lee.&lt;/p&gt;",
    "seed": {
        "parameters": [
            {
                "name": "Q1",
                "label": null,
                "min": 700,
                "max": 799,
                "step": 1
            },
            {
                "name": "Q2",
                "label": null,
                "min": 700,
                "max": 799,
                "step": 1
            },
            {
                "name": "Q3",
                "label": null,
                "min": 700,
                "max": 799,
                "step": 1
            }
        ],
        "calculated": [
            {
                "name": "A1",
                "label": "{{function}}",
                "function": "Lemonlib.numToWords({{Q1}}, 'es')[0].toUpperCase() + Lemonlib.numToWords({{Q1}}, 'es').slice(1,)"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"Multiple choice – standard",
        "params": {
            "countCorrect": 1,
            "countIncorrect": 2,
            "showCheckIcon": false,
            "columns": 3
        }
    }
}</v>
      </c>
      <c r="C124" s="220" t="str">
        <f t="shared" si="4"/>
        <v>#REF!</v>
      </c>
      <c r="D124" s="220" t="str">
        <f t="shared" si="2"/>
        <v>#REF!</v>
      </c>
    </row>
    <row r="125" ht="15.75" customHeight="1">
      <c r="A125" s="220" t="str">
        <f>Seeds!AA127</f>
        <v>M2-NyO-11a-E-1</v>
      </c>
      <c r="B125" s="220" t="str">
        <f>Seeds!Z127</f>
        <v>{"id":"M2-NyO-11a-E-1","stimulus":"&lt;p&gt;Completa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700+{{Q1}}*10+{{Q2}}","temp":true},{"name":"T2","label":"{{function}}","function":"Lemonlib.numToWords(700+{{Q1}}*10,'es')","temp":true},{"name":"A1","label":"{{function}}","function":"Lemonlib.numToWords({{Q2}},'es')"}],"uniques":true},"algorithm":{"name":"calculateOperation","template":"Cloze with text"}}</v>
      </c>
      <c r="C125" s="220" t="str">
        <f t="shared" si="4"/>
        <v>#REF!</v>
      </c>
      <c r="D125" s="220" t="str">
        <f t="shared" si="2"/>
        <v>#REF!</v>
      </c>
    </row>
    <row r="126" ht="15.75" customHeight="1">
      <c r="A126" s="220" t="str">
        <f>Seeds!AA128</f>
        <v>M2-NyO-11a-E-2</v>
      </c>
      <c r="B126" s="220" t="str">
        <f>Seeds!Z128</f>
        <v>{"id":"M2-NyO-11a-E-2","stimulus":"&lt;p&gt;¿Cómo se escribe este número? Completa el hueco.&lt;/p&gt;","feedback":"&lt;p&gt;La posición de cada cifra determina la forma en la que se lee.&lt;/p&gt;","hint":"&lt;p&gt;La posición de cada cifra determina la forma en la que se lee.&lt;/p&gt;","template":"{{T1}}: setecientos {{response}}&lt;/p&gt;","seed":{"parameters":[{"name":"Q1","label":null,"min":10,"max":30,"step":1}],"calculated":[{"name":"T1","label":"{{function}}","function":"700+{{Q1}}","temp":true},{"name":"A1","label":"{{function}}","function":"Lemonlib.numToWords({{Q1}},'es')"}],"uniques":true},"algorithm":{"name":"calculateOperation","template":"Cloze with text"}}</v>
      </c>
      <c r="C126" s="220" t="str">
        <f t="shared" si="4"/>
        <v>#REF!</v>
      </c>
      <c r="D126" s="220" t="str">
        <f t="shared" si="2"/>
        <v>#REF!</v>
      </c>
    </row>
    <row r="127" ht="15.75" customHeight="1">
      <c r="A127" s="220" t="str">
        <f>Seeds!AA129</f>
        <v>M2-NyO-11a-E-3</v>
      </c>
      <c r="B127" s="220" t="str">
        <f>Seeds!Z129</f>
        <v>{"id":"M2-NyO-11a-E-3","stimulus":"&lt;p&gt;¿Cómo se escribe este número? Completa el hueco.&lt;/p&gt;","feedback":"&lt;p&gt;La posición de cada cifra determina la forma en la que se lee.&lt;/p&gt;","hint":"&lt;p&gt;La posición de cada cifra determina la forma en la que se lee.&lt;/p&gt;","template":"&lt;p&gt;{{T1}}: setecientos {{response}} y {{T2}}&lt;/p&gt;","seed":{"parameters":[{"name":"Q1","label":null,"min":3,"max":9,"step":1},{"name":"Q2","label":null,"min":1,"max":9,"step":1}],"calculated":[{"name":"T1","label":"{{function}}","function":"700+{{Q1}}*10+{{Q2}}","temp":true},{"name":"T2","label":"{{function}}","function":"Lemonlib.numToWords({{Q2}},'es')","temp":true},{"name":"A1","label":"{{function}}","function":"Lemonlib.numToWords({{Q1}}*10,'es')"}],"uniques":true},"algorithm":{"name":"calculateOperation","template":"Cloze with text"}}</v>
      </c>
      <c r="C127" s="220" t="str">
        <f t="shared" si="4"/>
        <v>#REF!</v>
      </c>
      <c r="D127" s="220" t="str">
        <f t="shared" si="2"/>
        <v>#REF!</v>
      </c>
    </row>
    <row r="128" ht="15.75" customHeight="1">
      <c r="A128" s="220" t="str">
        <f>Seeds!AA130</f>
        <v>M2-NyO-11a-E-4</v>
      </c>
      <c r="B128" s="220" t="str">
        <f>Seeds!Z130</f>
        <v>{"id":"M2-NyO-11a-E-4","stimulus":"&lt;p&gt;Completa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700+{{Q1}}","temp":true},{"name":"T2","label":"{{function}}","function":"Lemonlib.numToWords({{Q1}},'es')","temp":true},{"name":"A1","label":"setecientos","function":""}],"uniques":true},"algorithm":{"name":"calculateOperation","template":"Cloze with text"}}</v>
      </c>
      <c r="C128" s="220" t="str">
        <f t="shared" si="4"/>
        <v>#REF!</v>
      </c>
      <c r="D128" s="220" t="str">
        <f t="shared" si="2"/>
        <v>#REF!</v>
      </c>
    </row>
    <row r="129" ht="15.75" customHeight="1">
      <c r="A129" s="220" t="str">
        <f>Seeds!AA131</f>
        <v>M2-NyO-11b-I-1</v>
      </c>
      <c r="B129" s="220" t="str">
        <f>Seeds!Z131</f>
        <v>{
    "id": "M2-NyO-11b-I-1",
    "stimulus": "&lt;p&gt;Arrastra el número correcto.&lt;/p&gt;",
    "feedback": "&lt;p&gt;La posición de cada cifra determina la forma en la que se lee.&lt;/p&gt;",
    "hint": "&lt;p&gt;La posición de cada cifra determina la forma en la que se lee.&lt;/p&gt;",
    "template": "&lt;p&gt;“{{T1}}” se escribe {{response}}.&lt;/p&gt;",
    "seed": {
        "parameters": [
            {
                "name": "Q1",
                "label": null,
                "min": 700,
                "max": 799,
                "step": 1
            },
            {
                "name": "Q2",
                "label": null,
                "min": 700,
                "max": 799,
                "step": 1
            },
            {
                "name": "Q3",
                "label": null,
                "min": 700,
                "max": 799,
                "step": 1
            }
        ],
        "calculated": [
            {
                "name": "T1",
                "label": "{{function}}",
                "function": "Lemonlib.numToWords({{Q1}}, 'es')[0].toUpperCase() + Lemonlib.numToWords({{Q1}}, 'es').slice(1,)",
                "temp": true
            },
            {
                "name": "A1",
                "label": "{{function}}",
                "function": "{{Q1}}"
            },
            {
                "name": "A2",
                "label": "{{function}}",
                "function": "{{Q2}}",
                "incorrect": true
            },
            {
                "name": "A3",
                "label": "{{function}}",
                "function": "{{Q3}}",
                "incorrect": true
            }
        ],
        "uniques": true
    },
    "algorithm": {
        "name": "calculateOperation",
        "template": "Cloze with drag &amp; drop",
        "params": {
            "keyboard": "NUMERICAL"
        }
    }
}</v>
      </c>
      <c r="C129" s="220" t="str">
        <f t="shared" si="4"/>
        <v>#REF!</v>
      </c>
      <c r="D129" s="220" t="str">
        <f t="shared" si="2"/>
        <v>#REF!</v>
      </c>
    </row>
    <row r="130" ht="15.75" customHeight="1">
      <c r="A130" s="220" t="str">
        <f>Seeds!AA132</f>
        <v>M2-NyO-11b-I-2</v>
      </c>
      <c r="B130" s="220" t="str">
        <f>Seeds!Z132</f>
        <v>{"id":"M2-NyO-11b-I-2","stimulus":"&lt;p&gt;¿Cómo se escribe el número “{{T1}}”?&lt;/p&gt;","hint":"&lt;p&gt;La posición de cada cifra determina la forma en la que se lee.&lt;/p&gt;","feedback":"&lt;p&gt;La posición de cada cifra determina la forma en la que se lee.&lt;/p&gt;","seed":{"parameters":[{"name":"Q1","label":null,"min":700,"max":799,"step":1},{"name":"Q2","label":null,"min":700,"max":799,"step":1},{"name":"Q3","label":null,"min":700,"max":799,"step":1}],"calculated":[{"name":"T1","label":"{{function}}","function":"Lemonlib.numToWords({{Q1}},'es')","temp":true},{"name":"A1","label":"{{function}}","function":"{{Q1}}"},{"name":"A2","label":"{{function}}","function":"{{Q2}}","incorrect":true},{"name":"A3","label":"{{function}}","function":"{{Q3}}","incorrect":true}],"uniques":true},"algorithm":{"name":"trueFalse","template":"Multiple choice – standard","params":{"countCorrect":1,"countIncorrect":2,"showCheckIcon":false,"columns":3}}}</v>
      </c>
      <c r="C130" s="220" t="str">
        <f t="shared" si="4"/>
        <v>#REF!</v>
      </c>
      <c r="D130" s="220" t="str">
        <f t="shared" si="2"/>
        <v>#REF!</v>
      </c>
    </row>
    <row r="131" ht="15.75" customHeight="1">
      <c r="A131" s="220" t="str">
        <f>Seeds!AA133</f>
        <v>M2-NyO-11b-E-1</v>
      </c>
      <c r="B131" s="220" t="str">
        <f>Seeds!Z133</f>
        <v>{"id":"M2-NyO-11b-E-1","stimulus":"&lt;p&gt;Escribe el número “{{T1}}”.&lt;/p&gt;","feedback":"&lt;p&gt;La posición de cada cifra determina la forma en la que se lee.&lt;/p&gt;","hint":"&lt;p&gt;La posición de cada cifra determina la forma en la que se lee.&lt;/p&gt;","template":"{{response}}","seed":{"parameters":[{"name":"Q1","label":null,"min":700,"max":799,"step":1}],"calculated":[{"name":"T1","label":null,"function":" Lemonlib.numToWords({{Q1}},'es')","temp":true},{"name":"A1","label":null,"function":"{{Q1}}"}],"uniques":true},"algorithm":{"name":"calculateOperation","params":{"method":"equivLiteral","keyboard":"NUMERICAL"}}}</v>
      </c>
      <c r="C131" s="220" t="str">
        <f t="shared" si="4"/>
        <v>#REF!</v>
      </c>
      <c r="D131" s="220" t="str">
        <f t="shared" si="2"/>
        <v>#REF!</v>
      </c>
    </row>
    <row r="132" ht="15.75" customHeight="1">
      <c r="A132" s="220" t="str">
        <f>Seeds!AA134</f>
        <v>M2-NyO-11c-I-1</v>
      </c>
      <c r="B132" s="220" t="str">
        <f>Seeds!Z134</f>
        <v>{
    "id": "M2-NyO-11c-I-1",
    "stimulus": "&lt;p&gt;Elige la comparación correcta.&lt;/p&gt;",
    "hint": "&lt;p&gt;Compara los números empezando &lt;b&gt;por la cifra de la izquierda&lt;/b&gt;.&lt;/p&gt;",
    "feedback": "&lt;p&gt;Compara los números empezando &lt;b&gt;por la cifra de la izquierda&lt;/b&gt;:&lt;/p&gt;&lt;p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v>
      </c>
      <c r="C132" s="220" t="str">
        <f t="shared" si="4"/>
        <v>#REF!</v>
      </c>
      <c r="D132" s="220" t="str">
        <f t="shared" si="2"/>
        <v>#REF!</v>
      </c>
    </row>
    <row r="133" ht="15.75" customHeight="1">
      <c r="A133" s="220" t="str">
        <f>Seeds!AA135</f>
        <v>M2-NyO-11c-I-2</v>
      </c>
      <c r="B133" s="220" t="str">
        <f>Seeds!Z135</f>
        <v>{
    "id": "M2-NyO-11c-I-2",
    "stimulus": "&lt;p&gt;Arrastra los números para ordenarlos de menor a mayor.&lt;/p&gt;",
    "feedback": "&lt;p&gt;Compara los números empezando &lt;b&gt;por la cifra de la izquierda&lt;/b&gt;:&lt;/p&gt;&lt;p style=\"text-align: center\"&gt;&lt;b&gt;{{T5}}&lt;/b&gt;{{T6}} &lt; &lt;b&gt;{{T3}}&lt;/b&gt;{{T4}}&lt;/p&gt;",
    "hint": "&lt;p&gt;Compara los números empezando &lt;b&gt;por la cifra de la izquierda&lt;/b&gt;.&lt;/p&gt;",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C133" s="220" t="str">
        <f t="shared" si="4"/>
        <v>#REF!</v>
      </c>
      <c r="D133" s="220" t="str">
        <f t="shared" si="2"/>
        <v>#REF!</v>
      </c>
    </row>
    <row r="134" ht="15.75" customHeight="1">
      <c r="A134" s="220" t="str">
        <f>Seeds!AA136</f>
        <v>M2-NyO-11c-I-3</v>
      </c>
      <c r="B134" s="220" t="str">
        <f>Seeds!Z136</f>
        <v>{
    "id": "M2-NyO-11c-I-3",
    "stimulus": "&lt;p&gt;Arrastra los números para ordenarlos de mayor a menor.&lt;/p&gt;",
    "feedback": "&lt;p&gt;Compara los números empezando &lt;b&gt;por la cifra de la izquierda&lt;/b&gt;:&lt;/p&gt;&lt;p style=\"text-align: center\"&gt;&lt;b&gt;{{T3}}&lt;/b&gt;{{T4}} &gt; &lt;b&gt;{{T5}}&lt;/b&gt;{{T6}}&lt;/p&gt;",
    "hint": "&lt;p&gt;Compara los números empezando &lt;b&gt;por la cifra de la izquierda&lt;/b&gt;.&lt;/p&gt;",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C134" s="220" t="str">
        <f t="shared" si="4"/>
        <v>#REF!</v>
      </c>
      <c r="D134" s="220" t="str">
        <f t="shared" si="2"/>
        <v>#REF!</v>
      </c>
    </row>
    <row r="135" ht="15.75" customHeight="1">
      <c r="A135" s="220" t="str">
        <f>Seeds!AA137</f>
        <v>M2-NyO-11c-E-1</v>
      </c>
      <c r="B135" s="220" t="str">
        <f>Seeds!Z137</f>
        <v>{
    "id": "M2-NyO-11c-E-1",
    "stimulus": "&lt;p&gt;Escribe los números {{Q1}} y {{Q2}} ordenados de menor a mayor.&lt;/p&gt;",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35" s="220" t="str">
        <f t="shared" si="4"/>
        <v>#REF!</v>
      </c>
      <c r="D135" s="220" t="str">
        <f t="shared" si="2"/>
        <v>#REF!</v>
      </c>
    </row>
    <row r="136" ht="15.75" customHeight="1">
      <c r="A136" s="220" t="str">
        <f>Seeds!AA138</f>
        <v>M2-NyO-11c-E-2</v>
      </c>
      <c r="B136" s="220" t="str">
        <f>Seeds!Z138</f>
        <v>{
    "id": "M2-NyO-11c-E-2",
    "stimulus": "&lt;p&gt;Escribe los números {{Q1}} y {{Q2}} ordenados de mayor a menor.&lt;/p&gt;",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36" s="220" t="str">
        <f t="shared" si="4"/>
        <v>#REF!</v>
      </c>
      <c r="D136" s="220" t="str">
        <f t="shared" si="2"/>
        <v>#REF!</v>
      </c>
    </row>
    <row r="137" ht="15.75" customHeight="1">
      <c r="A137" s="220" t="str">
        <f>Seeds!AA139</f>
        <v>M2-NyO-11d-I-1</v>
      </c>
      <c r="B137" s="220" t="str">
        <f>Seeds!Z139</f>
        <v>{
    "id": "M2-NyO-11d-I-1",
    "stimulus": "&lt;p&gt;Arrastra cada descomposición con su número.&lt;/p&gt;",
    "feedback": "&lt;p&gt;Para descomponer un número hay que fijarse en la posición de cada cifra:&lt;/p&gt;&lt;p style=\"text-align: center\"&gt;&lt;span style=\"color: #2C9CDC\"&gt;7&lt;/span&gt;&lt;span style=\"color: #E3360C\"&gt;{{Q1}}&lt;/span&gt;&lt;span style=\"color: #2CC133\"&gt;{{Q2}}&lt;/span&gt; = &lt;span style=\"color: #2C9CDC\"&gt;700&lt;/span&gt; + &lt;span style=\"color: #E3360C\"&gt;{{Q1}}0&lt;/span&gt; + &lt;span style=\"color: #2CC133\"&gt;{{Q2}}&lt;/span&gt;&lt;/p&gt;",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"{{T2}}"
            },
            {
                "name": "A3",
                "label": "700 + {{T6}} + {{Q6}}",
                "function": "{{T3}}"
            }
        ],
        "isNumToWords": true,
        "uniques": true
    },
    "algorithm": {
        "name": "linkOperationResult",
        "params": {
            "invert": false
        },
        "template": "Match list"
    }
}</v>
      </c>
      <c r="C137" s="220" t="str">
        <f t="shared" si="4"/>
        <v>#REF!</v>
      </c>
      <c r="D137" s="220" t="str">
        <f t="shared" si="2"/>
        <v>#REF!</v>
      </c>
    </row>
    <row r="138" ht="15.75" customHeight="1">
      <c r="A138" s="220" t="str">
        <f>Seeds!AA140</f>
        <v>M2-NyO-11d-E-1</v>
      </c>
      <c r="B138" s="220" t="str">
        <f>Seeds!Z140</f>
        <v>{
    "id": "M2-NyO-11d-E-1",
    "stimulus": "&lt;p&gt;Usa este ejemplo de modelo para escribir la siguiente descomposición.&lt;/p&gt;&lt;p style=\"text-align: center\"&gt;7{{Q1}}{{Q2}} = 700 + {{Q1}}0 + {{Q2}}&lt;/p&gt;",
    "feedback": "&lt;p&gt;Para descomponer un número hay que fijarse en la posición de cada cifra:&lt;/p&gt;&lt;p style=\"text-align: center\"&gt;&lt;span style=\"color: #2C9CDC\"&gt;7&lt;/span&gt;&lt;span style=\"color: #E3360C\"&gt;{{Q3}}&lt;/span&gt;&lt;span style=\"color: #2CC133\"&gt;{{Q4}}&lt;/span&gt; = &lt;span style=\"color: #2C9CDC\"&gt;700&lt;/span&gt;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"{{Q3}}*10"
            },
            {
                "name": "A3",
                "label": null,
                "function": "{{Q4}}"
            }
        ],
        "uniques": true
    },
    "algorithm": {
        "name": "calculateOperation",
        "params": {
            "method": "equivLiteral",
            "keyboard": "NUMERICAL"
        }
    }
}</v>
      </c>
      <c r="C138" s="220" t="str">
        <f t="shared" si="4"/>
        <v>#REF!</v>
      </c>
      <c r="D138" s="220" t="str">
        <f t="shared" si="2"/>
        <v>#REF!</v>
      </c>
    </row>
    <row r="139" ht="15.75" customHeight="1">
      <c r="A139" s="220" t="str">
        <f>Seeds!AA141</f>
        <v>M2-NyO-12a-I-1</v>
      </c>
      <c r="B139" s="220" t="str">
        <f>Seeds!Z141</f>
        <v>{
    "id": "M2-NyO-12a-I-1",
    "stimulus": "&lt;p&gt;Elige la opción correcta.&lt;/p&gt;",
    "hint": "&lt;p&gt;La posición de cada cifra determina la forma en la que se lee.&lt;/p&gt;",
    "feedback": "&lt;p&gt;La posición de cada cifra determina la forma en la que se lee.&lt;/p&gt;",
    "seed": {
        "parameters": [
            {
                "name": "Q1",
                "label": null,
                "min": 800,
                "max": 899,
                "step": 1
            },
            {
                "name": "Q2",
                "label": null,
                "min": 800,
                "max": 899,
                "step": 1
            },
            {
                "name": "Q3",
                "label": null,
                "min": 800,
                "max": 899,
                "step": 1
            },
            {
                "name": "Q4",
                "label": null,
                "min": 800,
                "max": 899,
                "step": 1
            }
        ],
        "calculated": [
            {
                "name": "A1",
                "label": "{{Q1}} se lee “{{function}}”.",
                "function": "Lemonlib.numToWords({{Q1}},'es')"
            },
            {
                "name": "A2",
                "label": "{{Q3}} se lee “{{function}}”.",
                "function": "Lemonlib.numToWords({{Q2}},'es')",
                "incorrect": true
            },
            {
                "name": "A3",
                "label": "{{Q4}} se lee “{{function}}”.",
                "function": "Lemonlib.numToWords({{Q3}},'es')",
                "incorrect": true
            }
        ],
        "uniques": true
    },
    "algorithm": {
        "name": "trueFalse",
        "template": "Multiple choice – standard",
        "params": {
            "countCorrect": 1,
            "countIncorrect": 2,
            "showCheckIcon": true
        }
    }
}</v>
      </c>
      <c r="C139" s="220" t="str">
        <f t="shared" si="4"/>
        <v>#REF!</v>
      </c>
      <c r="D139" s="220" t="str">
        <f t="shared" si="2"/>
        <v>#REF!</v>
      </c>
    </row>
    <row r="140" ht="15.75" customHeight="1">
      <c r="A140" s="220" t="str">
        <f>Seeds!AA142</f>
        <v>M2-NyO-12a-I-2</v>
      </c>
      <c r="B140" s="220" t="str">
        <f>Seeds!Z142</f>
        <v>{"id":"M2-NyO-12a-I-2","stimulus":"&lt;p&gt;Arrastra los números a su lugar correspondiente.&lt;/p&gt;","hint":"&lt;p&gt;La posición de cada cifra determina la forma en la que se lee.&lt;/p&gt;","feedback":"&lt;p&gt;La posición de cada cifra determina la forma en la que se lee.&lt;/p&gt;","seed":{"parameters":[{"name":"Q1","label":null,"min":800,"max":899,"step":1},{"name":"Q2","label":null,"min":800,"max":899,"step":1},{"name":"Q3","label":null,"min":800,"max":899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'es').slice(1,)","temp":true},{"name":"A1","label":"{{Q1}}","function":"{{T1}}"},{"name":"A2","label":"{{Q2}}","function":"{{T2}}"},{"name":"A3","label":"{{Q3}}","function":"{{T3}}"}],"uniques":true},"algorithm":{"name":"linkOperationResult","template":"Match list","params":{"invert":false}}}</v>
      </c>
      <c r="C140" s="220" t="str">
        <f t="shared" si="4"/>
        <v>#REF!</v>
      </c>
      <c r="D140" s="220" t="str">
        <f t="shared" si="2"/>
        <v>#REF!</v>
      </c>
    </row>
    <row r="141" ht="15.75" customHeight="1">
      <c r="A141" s="220" t="str">
        <f>Seeds!AA143</f>
        <v>M2-NyO-12a-E-1</v>
      </c>
      <c r="B141" s="220" t="str">
        <f>Seeds!Z143</f>
        <v>{"id":"M2-NyO-12a-E-1","stimulus":"&lt;p&gt;Completa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800+{{Q1}}*10+{{Q2}}","temp":true},{"name":"T2","label":"{{function}}","function":"Lemonlib.numToWords(800+{{Q1}}*10,'es')","temp":true},{"name":"A1","label":"{{function}}","function":"Lemonlib.numToWords({{Q2}},'es')"}],"uniques":true},"algorithm":{"name":"calculateOperation","template":"Cloze with text"}}</v>
      </c>
      <c r="C141" s="220" t="str">
        <f t="shared" si="4"/>
        <v>#REF!</v>
      </c>
      <c r="D141" s="220" t="str">
        <f t="shared" si="2"/>
        <v>#REF!</v>
      </c>
    </row>
    <row r="142" ht="15.75" customHeight="1">
      <c r="A142" s="220" t="str">
        <f>Seeds!AA144</f>
        <v>M2-NyO-12a-E-2</v>
      </c>
      <c r="B142" s="220" t="str">
        <f>Seeds!Z144</f>
        <v>{"id":"M2-NyO-12a-E-2","stimulus":"&lt;p&gt;¿Cómo se escribe este número? Completa el hueco.&lt;/p&gt;","feedback":"&lt;p&gt;La posición de cada cifra determina la forma en la que se lee.&lt;/p&gt;","hint":"&lt;p&gt;La posición de cada cifra determina la forma en la que se lee.&lt;/p&gt;","template":"{{T1}}: ochocientos {{response}}&lt;/p&gt;","seed":{"parameters":[{"name":"Q1","label":null,"min":10,"max":30,"step":1}],"calculated":[{"name":"T1","label":"{{function}}","function":"800+{{Q1}}","temp":true},{"name":"A1","label":"{{function}}","function":"Lemonlib.numToWords({{Q1}},'es')"}],"uniques":true},"algorithm":{"name":"calculateOperation","template":"Cloze with text"}}</v>
      </c>
      <c r="C142" s="220" t="str">
        <f t="shared" si="4"/>
        <v>#REF!</v>
      </c>
      <c r="D142" s="220" t="str">
        <f t="shared" si="2"/>
        <v>#REF!</v>
      </c>
    </row>
    <row r="143" ht="15.75" customHeight="1">
      <c r="A143" s="220" t="str">
        <f>Seeds!AA145</f>
        <v>M2-NyO-12a-E-3</v>
      </c>
      <c r="B143" s="220" t="str">
        <f>Seeds!Z145</f>
        <v>{"id":"M2-NyO-12a-E-3","stimulus":"&lt;p&gt;¿Cómo se escribe este número? Completa el hueco.&lt;/p&gt;","feedback":"&lt;p&gt;La posición de cada cifra determina la forma en la que se lee.&lt;/p&gt;","hint":"&lt;p&gt;La posición de cada cifra determina la forma en la que se lee.&lt;/p&gt;","template":"&lt;p&gt;{{T1}}: ochocientos {{response}} y {{T2}}&lt;/p&gt;","seed":{"parameters":[{"name":"Q1","label":null,"min":3,"max":9,"step":1},{"name":"Q2","label":null,"min":1,"max":9,"step":1}],"calculated":[{"name":"T1","label":"{{function}}","function":"800+{{Q1}}*10+{{Q2}}","temp":true},{"name":"T2","label":"{{function}}","function":"Lemonlib.numToWords({{Q2}},'es')","temp":true},{"name":"A1","label":"{{function}}","function":"Lemonlib.numToWords({{Q1}}*10,'es')"}],"uniques":true},"algorithm":{"name":"calculateOperation","template":"Cloze with text"}}</v>
      </c>
      <c r="C143" s="220" t="str">
        <f t="shared" si="4"/>
        <v>#REF!</v>
      </c>
      <c r="D143" s="220" t="str">
        <f t="shared" si="2"/>
        <v>#REF!</v>
      </c>
    </row>
    <row r="144" ht="15.75" customHeight="1">
      <c r="A144" s="220" t="str">
        <f>Seeds!AA146</f>
        <v>M2-NyO-12a-E-4</v>
      </c>
      <c r="B144" s="220" t="str">
        <f>Seeds!Z146</f>
        <v>{"id":"M2-NyO-12a-E-4","stimulus":"&lt;p&gt;Completa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800+{{Q1}}","temp":true},{"name":"T2","label":"{{function}}","function":"Lemonlib.numToWords({{Q1}},'es')","temp":true},{"name":"A1","label":"ochocientos","function":""}],"uniques":true},"algorithm":{"name":"calculateOperation","template":"Cloze with text"}}</v>
      </c>
      <c r="C144" s="220" t="str">
        <f t="shared" si="4"/>
        <v>#REF!</v>
      </c>
      <c r="D144" s="220" t="str">
        <f t="shared" si="2"/>
        <v>#REF!</v>
      </c>
    </row>
    <row r="145" ht="15.75" customHeight="1">
      <c r="A145" s="220" t="str">
        <f>Seeds!AA147</f>
        <v>M2-NyO-12b-I-1</v>
      </c>
      <c r="B145" s="220" t="str">
        <f>Seeds!Z147</f>
        <v>{
    "id": "M2-NyO-12b-I-1",
    "stimulus": "&lt;p&gt;Arrastra los números junto a la forma en que se leen.&lt;/p&gt;",
    "feedback": "&lt;p&gt;La posición de cada cifra determina la forma en la que se lee.&lt;/p&gt;",
    "hint": "&lt;p&gt;La posición de cada cifra determina la forma en la que se lee.&lt;/p&gt;",
    "template": "&lt;p&gt;{{T1}}: {{response}}&lt;/p&gt;&lt;p&gt;{{T2}}: {{response}}&lt;/p&gt;",
    "seed": {
        "parameters": [
            {
                "name": "Q1",
                "label": null,
                "min": 800,
                "max": 899,
                "step": 1
            },
            {
                "name": "Q2",
                "label": null,
                "min": 800,
                "max": 899,
                "step": 1
            },
            {
                "name": "Q3",
                "label": null,
                "min": 800,
                "max": 899,
                "step": 1
            },
            {
                "name": "Q4",
                "label": null,
                "min": 800,
                "max": 899,
                "step": 1
            },
            {
                "name": "Q5",
                "label": null,
                "min": 800,
                "max": 899,
                "step": 1
            }
        ],
        "calculated": [
            {
                "name": "T1",
                "label": "{{function}}",
                "function": "Lemonlib.numToWords({{Q1}},'es')[0].toUpperCase() + Lemonlib.numToWords({{Q1}},'es').slice(1,)",
                "temp": true
            },
            {
                "name": "T2",
                "label": "{{function}}",
                "function": "Lemonlib.numToWords({{Q2}},'es')[0].toUpperCase() + Lemonlib.numToWords({{Q2}},'es').slice(1,)",
                "temp": true
            },
            {
                "name": "A1",
                "label": "{{function}}",
                "function": "{{Q1}} "
            },
            {
                "name": "A2",
                "label": "{{function}}",
                "function": "{{Q2}}"
            },
            {
                "name": "A3",
                "label": "{{function}}",
                "function": "{{Q3}}",
                "incorrect": true
            },
            {
                "name": "A4",
                "label": "{{function}}",
                "function": "{{Q4}}",
                "incorrect": true
            },
            {
                "name": "A5",
                "label": "{{function}}",
                "function": "{{Q5}}",
                "incorrect": true
            }
        ],
        "uniques": true
    },
    "algorithm": {
        "name": "calculateOperation",
        "template": "Cloze with drag &amp; drop",
        "params": {
            "keyboard": "NUMERICAL"
        }
    }
}</v>
      </c>
      <c r="C145" s="220" t="str">
        <f t="shared" si="4"/>
        <v>#REF!</v>
      </c>
      <c r="D145" s="220" t="str">
        <f t="shared" si="2"/>
        <v>#REF!</v>
      </c>
    </row>
    <row r="146" ht="15.75" customHeight="1">
      <c r="A146" s="220" t="str">
        <f>Seeds!AA148</f>
        <v>M2-NyO-12b-I-2</v>
      </c>
      <c r="B146" s="220" t="str">
        <f>Seeds!Z148</f>
        <v>{"id":"M2-NyO-12b-I-2","stimulus":"¿Qué número es “{{T1}}”?","hint":"La posición de cada cifra determina la forma en la que se lee.","feedback":"La posición de cada cifra determina la forma en la que se lee.","seed":{"parameters":[{"name":"Q1","label":null,"min":800,"max":899,"step":1},{"name":"Q2","label":null,"min":800,"max":899,"step":1},{"name":"Q3","label":null,"min":800,"max":899,"step":1}],"calculated":[{"name":"T1","label":"{{function}}","function":"Lemonlib.numToWords({{Q1}}, 'es')","temp":true},{"name":"A1","label":"{{function}}","function":"{{Q1}}"},{"name":"A2","label":"{{function}}","function":"{{Q2}}","incorrect":true},{"name":"A3","label":"{{function}}","function":"{{Q3}}","incorrect":true}],"uniques":true},"algorithm":{"name":"trueFalse","template":"Multiple choice – standard","params":{"countCorrect":1,"countIncorrect":2,"showCheckIcon":false,"columns":3}}}</v>
      </c>
      <c r="C146" s="220" t="str">
        <f t="shared" si="4"/>
        <v>#REF!</v>
      </c>
      <c r="D146" s="220" t="str">
        <f t="shared" si="2"/>
        <v>#REF!</v>
      </c>
    </row>
    <row r="147" ht="15.75" customHeight="1">
      <c r="A147" s="220" t="str">
        <f>Seeds!AA149</f>
        <v>M2-NyO-12b-E-1</v>
      </c>
      <c r="B147" s="220" t="str">
        <f>Seeds!Z149</f>
        <v>{"id":"M2-NyO-12b-E-1","stimulus":"&lt;p&gt;Escribe el número “{{T1}}”.&lt;/p&gt;","feedback":"&lt;p&gt;La posición de cada cifra determina la forma en la que se lee.&lt;/p&gt;","hint":"&lt;p&gt;La posición de cada cifra determina la forma en la que se lee.&lt;/p&gt;","template":"{{response}}","seed":{"parameters":[{"name":"Q1","label":null,"min":800,"max":899,"step":1}],"calculated":[{"name":"T1","label":null,"function":" Lemonlib.numToWords({{Q1}},'es')","temp":true},{"name":"A1","label":null,"function":"{{Q1}}"}],"uniques":true},"algorithm":{"name":"calculateOperation","params":{"method":"equivLiteral","keyboard":"NUMERICAL"}}}</v>
      </c>
      <c r="C147" s="220" t="str">
        <f t="shared" si="4"/>
        <v>#REF!</v>
      </c>
      <c r="D147" s="220" t="str">
        <f t="shared" si="2"/>
        <v>#REF!</v>
      </c>
    </row>
    <row r="148" ht="15.75" customHeight="1">
      <c r="A148" s="220" t="str">
        <f>Seeds!AA150</f>
        <v>M2-NyO-12c-I-1</v>
      </c>
      <c r="B148" s="220" t="str">
        <f>Seeds!Z150</f>
        <v>{
    "id": "M2-NyO-12c-I-1",
    "stimulus": "&lt;p&gt;Selecciona el mayor de estos tres números.&lt;/p&gt;",
    "hint": "&lt;p&gt;Compara los números empezando &lt;b&gt;por la cifra de la izquierda&lt;/b&gt;.&lt;/p&gt;",
    "feedback": "&lt;p&gt;Compara los números empezando &lt;b&gt;por la cifra de la izquierda&lt;/b&gt;:&lt;/p&gt;&lt;p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C148" s="220" t="str">
        <f t="shared" si="4"/>
        <v>#REF!</v>
      </c>
      <c r="D148" s="220" t="str">
        <f t="shared" si="2"/>
        <v>#REF!</v>
      </c>
    </row>
    <row r="149" ht="15.75" customHeight="1">
      <c r="A149" s="220" t="str">
        <f>Seeds!AA151</f>
        <v>M2-NyO-12c-I-2</v>
      </c>
      <c r="B149" s="220" t="str">
        <f>Seeds!Z151</f>
        <v>{
    "id": "M2-NyO-12c-I-2",
    "stimulus": "&lt;p&gt;Selecciona el menor de estos tres números.&lt;/p&gt;",
    "hint": "&lt;p&gt;Compara los números empezando &lt;b&gt;por la cifra de la izquierda&lt;/b&gt;.&lt;/p&gt;",
    "feedback": "&lt;p&gt;Compara los números empezando &lt;b&gt;por la cifra de la izquierda&lt;/b&gt;:&lt;/p&gt;&lt;p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C149" s="220" t="str">
        <f t="shared" si="4"/>
        <v>#REF!</v>
      </c>
      <c r="D149" s="220" t="str">
        <f t="shared" si="2"/>
        <v>#REF!</v>
      </c>
    </row>
    <row r="150" ht="15.75" customHeight="1">
      <c r="A150" s="220" t="str">
        <f>Seeds!AA152</f>
        <v>M2-NyO-12c-E-1</v>
      </c>
      <c r="B150" s="220" t="str">
        <f>Seeds!Z152</f>
        <v>{
    "id": "M2-NyO-12c-E-1",
    "stimulus": "&lt;p&gt;Escribe los números {{Q1}} y {{Q2}} para que la comparación sea correcta.&lt;/p&gt;",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800,
                "max": 900,
                "step": 1
            },
            {
                "name": "Q2",
                "label": null,
                "min": 800,
                "max": 899,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50" s="220" t="str">
        <f t="shared" si="4"/>
        <v>#REF!</v>
      </c>
      <c r="D150" s="220" t="str">
        <f t="shared" si="2"/>
        <v>#REF!</v>
      </c>
    </row>
    <row r="151" ht="15.75" customHeight="1">
      <c r="A151" s="220" t="str">
        <f>Seeds!AA153</f>
        <v>M2-NyO-12c-E-2</v>
      </c>
      <c r="B151" s="220" t="str">
        <f>Seeds!Z153</f>
        <v>{
    "id": "M2-NyO-12c-E-2",
    "stimulus": "&lt;p&gt;Escribe los números {{Q1}} y {{Q2}} para que la comparación sea correcta.&lt;/p&gt;",
    "template": "&lt;p style=\"text-align: center\"&gt;{{response}} &gt; {{response}}&lt;/p&gt;",
    "hint": "&lt;p&gt;Compara los números empezando &lt;b&gt;por la cifra de la izquierda&lt;/b&gt;.&lt;/p&gt;",
    "feedback": "&lt;p&gt;Compara los números empezando &lt;b&gt;por la cifra de la izquierda&lt;/b&gt;:&lt;/p&gt;&lt;p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51" s="220" t="str">
        <f t="shared" si="4"/>
        <v>#REF!</v>
      </c>
      <c r="D151" s="220" t="str">
        <f t="shared" si="2"/>
        <v>#REF!</v>
      </c>
    </row>
    <row r="152" ht="15.75" customHeight="1">
      <c r="A152" s="220" t="str">
        <f>Seeds!AA154</f>
        <v>M2-NyO-12d-I-1</v>
      </c>
      <c r="B152" s="220" t="str">
        <f>Seeds!Z154</f>
        <v>{
    "id": "M2-NyO-12d-I-1",
    "stimulus": "&lt;p&gt;Observa este ejemplo:&lt;/p&gt;&lt;p style=\"text-align: center\"&gt;{{T1}} = 800 + {{T2}} + {{Q2}}&lt;/p&gt;&lt;p&gt;Arrastra los números necesarios para descomponer {{T3}}.&lt;/p&gt;",
    "feedback": "&lt;p&gt;Para descomponer un número hay que fijarse en la posición de cada cifra:&lt;/p&gt;&lt;p style=\"text-align: center\"&gt;&lt;span style=\"color: #2C9CDC\"&gt;8&lt;/span&gt;&lt;span style=\"color: #E3360C\"&gt;{{Q3}}&lt;/span&gt;&lt;span style=\"color: #2CC133\"&gt;{{Q4}}&lt;/span&gt; = &lt;span style=\"color: #2C9CDC\"&gt;800&lt;/span&gt; + &lt;span style=\"color: #E3360C\"&gt;{{Q3}}0&lt;/span&gt; + &lt;span style=\"color: #2CC133\"&gt;{{Q4}}&lt;/span&gt;&lt;/p&gt;",
    "hint": "&lt;p&gt;Fíjate en la posición de cada cifra.&lt;/p&gt;",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"800+{{Q1}}*10+{{Q2}}",
                "temp": true
            },
            {
                "name": "T2",
                "label": "{{function}}",
                "function": "{{Q1}}*10",
                "temp": true
            },
            {
                "name": "T3",
                "label": "{{function}}",
                "function": "800+{{Q3}}*10+{{Q4}}",
                "temp": true
            },
            {
                "name": "A1",
                "label": "800",
                "function": ""
            },
            {
                "name": "A2",
                "label": "{{function}}",
                "function": "{{Q3}}*10"
            },
            {
                "name": "A3",
                "label": "{{function}}",
                "function": "{{Q4}}"
            },
            {
                "name": "A4",
                "label": "{{function}}",
                "function": "{{Q4}}*10",
                "incorrect": true
            },
            {
                "name": "A5",
                "label": "{{function}}",
                "function": "{{Q3}}",
                "incorrect": true
            }
        ],
        "uniques": true
    },
    "algorithm": {
        "name": "calculateOperation",
        "template": "Cloze with drag &amp; drop",
        "params": {
            "keyboard": "NUMERICAL"
        }
    }
}</v>
      </c>
      <c r="C152" s="220" t="str">
        <f t="shared" si="4"/>
        <v>#REF!</v>
      </c>
      <c r="D152" s="220" t="str">
        <f t="shared" si="2"/>
        <v>#REF!</v>
      </c>
    </row>
    <row r="153" ht="15.75" customHeight="1">
      <c r="A153" s="220" t="str">
        <f>Seeds!AA155</f>
        <v>M2-NyO-12d-E-1</v>
      </c>
      <c r="B153" s="220" t="str">
        <f>Seeds!Z155</f>
        <v>{
    "id": "M2-NyO-12d-E-1",
    "stimulus": "&lt;p&gt;Usa este ejemplo de modelo para escribir la siguiente descomposición.&lt;/p&gt;&lt;p style=\"text-align: center\"&gt;8{{Q1}}{{Q2}} = 800 + {{Q1}}0 + {{Q2}}&lt;/p&gt;",
    "feedback": "&lt;p&gt;Para descomponer un número hay que fijarse en la posición de cada cifra:&lt;/p&gt;&lt;p style=\"text-align: center\"&gt;&lt;span style=\"color: #2C9CDC\"&gt;8&lt;/span&gt;&lt;span style=\"color: #E3360C\"&gt;{{Q3}}&lt;/span&gt;&lt;span style=\"color: #2CC133\"&gt;{{Q4}}&lt;/span&gt; = &lt;span style=\"color: #2C9CDC\"&gt;800&lt;/span&gt;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"{{Q3}}*10"
            },
            {
                "name": "A3",
                "label": null,
                "function": "{{Q4}}"
            }
        ],
        "uniques": true
    },
    "algorithm": {
        "name": "calculateOperation",
        "params": {
            "method": "equivLiteral",
            "keyboard": "NUMERICAL"
        }
    }
}</v>
      </c>
      <c r="C153" s="220" t="str">
        <f t="shared" si="4"/>
        <v>#REF!</v>
      </c>
      <c r="D153" s="220" t="str">
        <f t="shared" si="2"/>
        <v>#REF!</v>
      </c>
    </row>
    <row r="154" ht="15.75" customHeight="1">
      <c r="A154" s="220" t="str">
        <f>Seeds!AA156</f>
        <v>M2-NyO-13a-I-1</v>
      </c>
      <c r="B154" s="220" t="str">
        <f>Seeds!Z156</f>
        <v>{
    "id": "M2-NyO-13a-I-1",
    "stimulus": "&lt;p&gt;Selecciona si las siguientes oraciones son verdaderas o falsas.&lt;/p&gt;",
    "hint": "&lt;p&gt;La posición de cada cifra determina la forma en la que se lee.&lt;/p&gt;",
    "feedback": "&lt;p&gt;La posición de cada cifra determina la forma en la que se lee.&lt;/p&gt;",
    "seed": {
        "parameters": [
            {
                "name": "Q1",
                "label": null,
                "min": 900,
                "max": 999,
                "step": 1
            },
            {
                "name": "Q2",
                "label": null,
                "min": 900,
                "max": 999,
                "step": 1
            },
            {
                "name": "Q3",
                "label": null,
                "min": 900,
                "max": 999,
                "step": 1
            },
            {
                "name": "Q4",
                "label": null,
                "min": 900,
                "max": 999,
                "step": 1
            }
        ],
        "calculated": [
            {
                "name": "A1",
                "label": "{{Q1}} se lee “{{function}}”.",
                "function": "Lemonlib.numToWords({{Q1}}, 'es')"
            },
            {
                "name": "A2",
                "label": "{{Q2}} se lee “{{function}}”.",
                "function": "Lemonlib.numToWords({{Q2}}, 'es')"
            },
            {
                "name": "A3",
                "label": "{{Q3}} se lee “{{function}}”.",
                "function": "Lemonlib.numToWords({{Q4}}, 'es')",
                "incorrect": true
            }
        ],
        "uniques": true
    },
    "algorithm": {
        "name": "trueFalse",
        "template": "Choice matrix – inline",
        "params": {
            "countCorrect": 2,
            "countIncorrect": 1,
            "showCheckIcon": false,
            "options": [
                "Verdadero",
                "Falso"
            ]
        }
    }
}</v>
      </c>
      <c r="C154" s="220" t="str">
        <f t="shared" si="4"/>
        <v>#REF!</v>
      </c>
      <c r="D154" s="220" t="str">
        <f t="shared" si="2"/>
        <v>#REF!</v>
      </c>
    </row>
    <row r="155" ht="15.75" customHeight="1">
      <c r="A155" s="220" t="str">
        <f>Seeds!AA157</f>
        <v>M2-NyO-13a-I-2</v>
      </c>
      <c r="B155" s="220" t="str">
        <f>Seeds!Z157</f>
        <v>{"id":"M2-NyO-13a-I-2","stimulus":"&lt;p&gt;¿Cómo se lee el número {{Q1}}?&lt;/p&gt;","hint":"&lt;p&gt;La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function}}","function":"{{T1}}"},{"name":"A2","label":"{{function}}","function":"{{T2}}","incorrect":true},{"name":"A3","label":"{{function}}","function":"{{T3}}","incorrect":true}],"uniques":true},"algorithm":{"name":"trueFalse","template":"Multiple choice – standard","params":{"countCorrect":1,"countIncorrect":2,"showCheckIcon":false,"columns":3}}}</v>
      </c>
      <c r="C155" s="220" t="str">
        <f t="shared" si="4"/>
        <v>#REF!</v>
      </c>
      <c r="D155" s="220" t="str">
        <f t="shared" si="2"/>
        <v>#REF!</v>
      </c>
    </row>
    <row r="156" ht="15.75" customHeight="1">
      <c r="A156" s="220" t="str">
        <f>Seeds!AA158</f>
        <v>M2-NyO-13a-E-1</v>
      </c>
      <c r="B156" s="220" t="str">
        <f>Seeds!Z158</f>
        <v>{"id":"M2-NyO-13a-E-1","stimulus":"&lt;p&gt;¿Cómo se escribe este número? Completa el hueco.&lt;/p&gt;","feedback":"&lt;p&gt;La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900+{{Q1}}*10+{{Q2}}","temp":true},{"name":"T2","label":"{{function}}","function":"Lemonlib.numToWords(900+{{Q1}}*10,'es')","temp":true},{"name":"A1","label":"{{function}}","function":"Lemonlib.numToWords({{Q2}},'es')"}],"uniques":true},"algorithm":{"name":"calculateOperation","template":"Cloze with text"}}</v>
      </c>
      <c r="C156" s="220" t="str">
        <f t="shared" si="4"/>
        <v>#REF!</v>
      </c>
      <c r="D156" s="220" t="str">
        <f t="shared" si="2"/>
        <v>#REF!</v>
      </c>
    </row>
    <row r="157" ht="15.75" customHeight="1">
      <c r="A157" s="220" t="str">
        <f>Seeds!AA159</f>
        <v>M2-NyO-13a-E-2</v>
      </c>
      <c r="B157" s="220" t="str">
        <f>Seeds!Z159</f>
        <v>{"id":"M2-NyO-13a-E-2","stimulus":"&lt;p&gt;¿Cómo se escribe este número? Completa el hueco.&lt;/p&gt;","feedback":"&lt;p&gt;La posición de cada cifra determina la forma en la que se lee.&lt;/p&gt;","hint":"&lt;p&gt;La posición de cada cifra determina la forma en la que se lee.&lt;/p&gt;","template":"{{T1}}: novecientos {{response}}&lt;/p&gt;","seed":{"parameters":[{"name":"Q1","label":null,"min":10,"max":30,"step":1}],"calculated":[{"name":"T1","label":"{{function}}","function":"900+{{Q1}}","temp":true},{"name":"A1","label":"{{function}}","function":"Lemonlib.numToWords({{Q1}},'es')"}],"uniques":true},"algorithm":{"name":"calculateOperation","template":"Cloze with text"}}</v>
      </c>
      <c r="C157" s="220" t="str">
        <f t="shared" si="4"/>
        <v>#REF!</v>
      </c>
      <c r="D157" s="220" t="str">
        <f t="shared" si="2"/>
        <v>#REF!</v>
      </c>
    </row>
    <row r="158" ht="15.75" customHeight="1">
      <c r="A158" s="220" t="str">
        <f>Seeds!AA160</f>
        <v>M2-NyO-13a-E-3</v>
      </c>
      <c r="B158" s="220" t="str">
        <f>Seeds!Z160</f>
        <v>{"id":"M2-NyO-13a-E-3","stimulus":"&lt;p&gt;¿Cómo se escribe este número? Completa el hueco.&lt;/p&gt;","feedback":"&lt;p&gt;La posición de cada cifra determina la forma en la que se lee.&lt;/p&gt;","hint":"&lt;p&gt;La posición de cada cifra determina la forma en la que se lee.&lt;/p&gt;","template":"&lt;p&gt;{{T1}}: novecientos {{response}} y {{T2}}&lt;/p&gt;","seed":{"parameters":[{"name":"Q1","label":null,"min":3,"max":9,"step":1},{"name":"Q2","label":null,"min":1,"max":9,"step":1}],"calculated":[{"name":"T1","label":"{{function}}","function":"900+{{Q1}}*10+{{Q2}}","temp":true},{"name":"T2","label":"{{function}}","function":"Lemonlib.numToWords({{Q2}},'es')","temp":true},{"name":"A1","label":"{{function}}","function":"Lemonlib.numToWords({{Q1}}*10,'es')"}],"uniques":true},"algorithm":{"name":"calculateOperation","template":"Cloze with text"}}</v>
      </c>
      <c r="C158" s="220" t="str">
        <f t="shared" si="4"/>
        <v>#REF!</v>
      </c>
      <c r="D158" s="220" t="str">
        <f t="shared" si="2"/>
        <v>#REF!</v>
      </c>
    </row>
    <row r="159" ht="15.75" customHeight="1">
      <c r="A159" s="220" t="str">
        <f>Seeds!AA161</f>
        <v>M2-NyO-13a-E-4</v>
      </c>
      <c r="B159" s="220" t="str">
        <f>Seeds!Z161</f>
        <v>{"id":"M2-NyO-13a-E-4","stimulus":"&lt;p&gt;Completa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900+{{Q1}}","temp":true},{"name":"T2","label":"{{function}}","function":"Lemonlib.numToWords({{Q1}},'es')","temp":true},{"name":"A1","label":"novecientos","function":""}],"uniques":true},"algorithm":{"name":"calculateOperation","template":"Cloze with text"}}</v>
      </c>
      <c r="C159" s="220" t="str">
        <f t="shared" si="4"/>
        <v>#REF!</v>
      </c>
      <c r="D159" s="220" t="str">
        <f t="shared" si="2"/>
        <v>#REF!</v>
      </c>
    </row>
    <row r="160" ht="15.75" customHeight="1">
      <c r="A160" s="220" t="str">
        <f>Seeds!AA162</f>
        <v>M2-NyO-13b-I-1</v>
      </c>
      <c r="B160" s="220" t="str">
        <f>Seeds!Z162</f>
        <v>{"id":"M2-NyO-13b-I-1","stimulus":"&lt;p&gt;Completa la frase.&lt;/p&gt;","template":"&lt;p&gt;El número \"{{T1}}\" se escribe {{response}}.&lt;/p&gt;","hint":"&lt;p&gt;La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T1","label":"{{function}}","function":"Lemonlib.numToWords({{Q1}},'es')","temp":true},{"name":"A1","label":"{{Q1}}","function":"","group":1},{"name":"A2","label":"{{Q2}}","function":"","group":1,"incorrect":true},{"name":"A3","label":"{{Q3}}","function":"","group":1,"incorrect":true}],"uniques":true},"algorithm":{"name":"groupResponses","template":"Cloze with drop down"}}</v>
      </c>
      <c r="C160" s="220" t="str">
        <f t="shared" si="4"/>
        <v>#REF!</v>
      </c>
      <c r="D160" s="220" t="str">
        <f t="shared" si="2"/>
        <v>#REF!</v>
      </c>
    </row>
    <row r="161" ht="15.75" customHeight="1">
      <c r="A161" s="220" t="str">
        <f>Seeds!AA163</f>
        <v>M2-NyO-13b-I-2</v>
      </c>
      <c r="B161" s="220" t="str">
        <f>Seeds!Z163</f>
        <v>{"id":"M2-NyO-13b-I-2","stimulus":"&lt;p&gt;Arrastra los números a su lugar correspondiente.&lt;/p&gt;","hint":"&lt;p&gt;La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A1","label":"{{Q1}}","function":"Lemonlib.numToWords({{Q1}},'es')[0].toUpperCase() + Lemonlib.numToWords({{Q1}},'es').slice(1,)"},{"name":"A2","label":"{{Q2}}","function":"Lemonlib.numToWords({{Q2}},'es')[0].toUpperCase() + Lemonlib.numToWords({{Q2}},'es').slice(1,)"},{"name":"A3","label":"{{Q3}}","function":"Lemonlib.numToWords({{Q3}},'es')[0].toUpperCase() + Lemonlib.numToWords({{Q3}},'es').slice(1,)"}],"uniques":true},"algorithm":{"name":"linkOperationResult","template":"Match list","params":{"invert":false}}}</v>
      </c>
      <c r="C161" s="220" t="str">
        <f t="shared" si="4"/>
        <v>#REF!</v>
      </c>
      <c r="D161" s="220" t="str">
        <f t="shared" si="2"/>
        <v>#REF!</v>
      </c>
    </row>
    <row r="162" ht="15.75" customHeight="1">
      <c r="A162" s="220" t="str">
        <f>Seeds!AA164</f>
        <v>M2-NyO-13b-E-1</v>
      </c>
      <c r="B162" s="220" t="str">
        <f>Seeds!Z164</f>
        <v>{"id":"M2-NyO-13b-E-1","stimulus":"&lt;p&gt;¿Cómo se escribe el número \"{{T1}}”?&lt;/p&gt;","feedback":"&lt;p&gt;La posición de cada cifra determina la forma en la que se lee.&lt;/p&gt;","hint":"&lt;p&gt;La posición de cada cifra determina la forma en la que se lee.&lt;/p&gt;","template":"{{response}}","seed":{"parameters":[{"name":"Q1","label":null,"min":900,"max":999,"step":1}],"calculated":[{"name":"T1","label":null,"function":" Lemonlib.numToWords({{Q1}},'es')","temp":true},{"name":"A1","label":null,"function":"{{Q1}}"}],"uniques":true},"algorithm":{"name":"calculateOperation","params":{"method":"equivLiteral","keyboard":"NUMERICAL"}}}</v>
      </c>
      <c r="C162" s="220" t="str">
        <f t="shared" si="4"/>
        <v>#REF!</v>
      </c>
      <c r="D162" s="220" t="str">
        <f t="shared" si="2"/>
        <v>#REF!</v>
      </c>
    </row>
    <row r="163" ht="15.75" customHeight="1">
      <c r="A163" s="220" t="str">
        <f>Seeds!AA165</f>
        <v>M2-NyO-13c-I-1</v>
      </c>
      <c r="B163" s="220" t="str">
        <f>Seeds!Z165</f>
        <v>{"id":"M2-NyO-13c-I-1","stimulus":"&lt;p&gt;Arrastra y ordena de mayor a menor estos números.&lt;/p&gt;","template":"&lt;p style=\"text-align:center;\"&gt;{{response}} &gt; {{response}} &gt; {{response}}&lt;/p&gt;","hint":"&lt;p&gt;Compara los números empezando por la cifra de la izquierda.&lt;/p&gt;","feedback":"&lt;p&gt;Compara los números empezando por la cifra de la izquierda.&lt;/p&gt;","seed":{"parameters":[{"name":"Q1","label":null,"min":900,"max":999,"step":1},{"name":"Q2","label":null,"min":900,"max":999,"step":1},{"name":"Q3","label":null,"min":900,"max":999,"step":1}],"calculated":[{"name":"A1","label":"{{function}}","function":"math.max({{Q1}}, {{Q2}}, {{Q3}})"},{"name":"A2","label":"{{function}}","function":"{{Q1}}+{{Q2}}+{{Q3}}-math.min({{Q1}}, {{Q2}}, {{Q3}})-math.max({{Q1}}, {{Q2}}, {{Q3}})"},{"name":"A3","label":"{{function}}","function":"math.min({{Q1}}, {{Q2}}, {{Q3}})"}],"uniques":true},"algorithm":{"name":"calculateOperation","template":"Cloze with drag &amp; drop","params":{"keyboard":"NUMERICAL"}}}</v>
      </c>
      <c r="C163" s="220" t="str">
        <f t="shared" si="4"/>
        <v>#REF!</v>
      </c>
      <c r="D163" s="220" t="str">
        <f t="shared" si="2"/>
        <v>#REF!</v>
      </c>
    </row>
    <row r="164" ht="15.75" customHeight="1">
      <c r="A164" s="220" t="str">
        <f>Seeds!AA166</f>
        <v>M2-NyO-13c-E-1</v>
      </c>
      <c r="B164" s="220" t="str">
        <f>Seeds!Z166</f>
        <v>{
    "id": "M2-NyO-13c-E-1",
    "stimulus": "&lt;p&gt;Escribe los números {{Q1}} y {{Q2}} ordenados de menor a mayor.&lt;/p&gt;",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64" s="220" t="str">
        <f t="shared" si="4"/>
        <v>#REF!</v>
      </c>
      <c r="D164" s="220" t="str">
        <f t="shared" si="2"/>
        <v>#REF!</v>
      </c>
    </row>
    <row r="165" ht="15.75" customHeight="1">
      <c r="A165" s="220" t="str">
        <f>Seeds!AA167</f>
        <v>M2-NyO-13c-E-2</v>
      </c>
      <c r="B165" s="220" t="str">
        <f>Seeds!Z167</f>
        <v>{
    "id": "M2-NyO-13c-E-2",
    "stimulus": "&lt;p&gt;Escribe los números {{Q1}} y {{Q2}} ordenados de mayor a menor.&lt;/p&gt;",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65" s="220" t="str">
        <f t="shared" si="4"/>
        <v>#REF!</v>
      </c>
      <c r="D165" s="220" t="str">
        <f t="shared" si="2"/>
        <v>#REF!</v>
      </c>
    </row>
    <row r="166" ht="15.75" customHeight="1">
      <c r="A166" s="220" t="str">
        <f>Seeds!AA168</f>
        <v>M2-NyO-13d-I-1</v>
      </c>
      <c r="B166" s="220" t="str">
        <f>Seeds!Z168</f>
        <v>{
    "id": "M2-NyO-13d-I-1",
    "stimulus": "&lt;p&gt;Elige cuál es la descomposición correcta del número {{T1}}.&lt;/p&gt;",
    "hint": "&lt;p&gt;Fíjate en la posición de cada cifra.&lt;/p&gt;",
    "feedback": "&lt;p&gt;Para descomponer un número hay que fijarse en la posición de cada cifra:&lt;/p&gt;&lt;p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v>
      </c>
      <c r="C166" s="220" t="str">
        <f t="shared" si="4"/>
        <v>#REF!</v>
      </c>
      <c r="D166" s="220" t="str">
        <f t="shared" si="2"/>
        <v>#REF!</v>
      </c>
    </row>
    <row r="167" ht="15.75" customHeight="1">
      <c r="A167" s="220" t="str">
        <f>Seeds!AA169</f>
        <v>M2-NyO-13d-E-1</v>
      </c>
      <c r="B167" s="220" t="str">
        <f>Seeds!Z169</f>
        <v>{
    "id": "M2-NyO-13d-E-1",
    "stimulus": "&lt;p&gt;Usa este ejemplo de modelo para escribir la siguiente descomposición:&lt;/p&gt;&lt;p style=\"display:flex; justify-content:center;\"&gt;9{{Q1}}{{Q2}} = 900 + {{Q1}}0 + {{Q2}}&lt;/p&gt;",
    "feedback": "&lt;p&gt;Para descomponer un número hay que fijarse en la posición de cada cifra:&lt;/p&gt;&lt;p style=\"text-align: center\"&gt;&lt;span style=\"color: #2C9CDC\"&gt;9&lt;/span&gt;&lt;span style=\"color: #E3360C\"&gt;{{Q3}}&lt;/span&gt;&lt;span style=\"color: #2CC133\"&gt;{{Q4}}&lt;/span&gt; = &lt;span style=\"color: #2C9CDC\"&gt;900&lt;/span&gt;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"{{Q3}}*10"
            },
            {
                "name": "A3",
                "label": null,
                "function": "{{Q4}}"
            }
        ],
        "uniques": true
    },
    "algorithm": {
        "name": "calculateOperation",
        "params": {
            "method": "equivLiteral",
            "keyboard": "NUMERICAL"
        }
    }
}</v>
      </c>
      <c r="C167" s="220" t="str">
        <f t="shared" si="4"/>
        <v>#REF!</v>
      </c>
      <c r="D167" s="220" t="str">
        <f t="shared" si="2"/>
        <v>#REF!</v>
      </c>
    </row>
    <row r="168" ht="15.75" customHeight="1">
      <c r="A168" s="220" t="str">
        <f>Seeds!AA170</f>
        <v>M2-NyO-14a-I-1</v>
      </c>
      <c r="B168" s="220" t="str">
        <f>Seeds!Z170</f>
        <v>{
    "id": "M2-NyO-14a-I-1",
    "stimulus": "&lt;p&gt;Haz clic en la descomposición correcta.&lt;/p&gt;",
    "feedback": "&lt;p&gt;Para descomponer un número hay que fijarse en la posición de cada cifra:&lt;/p&gt;&lt;p style=\"text-align: center\"&gt;&lt;span style=\"color: #2C9CDC\"&gt;{{Q1}}&lt;/span&gt;&lt;span style=\"color: #E3360C\"&gt;{{Q2}}&lt;/span&gt;&lt;span style=\"color: #2CC133\"&gt;{{Q3}}&lt;/span&gt; = &lt;span style=\"color: #2C9CDC\"&gt;{{Q1}}00&lt;/span&gt; + &lt;span style=\"color: #E3360C\"&gt;{{Q2}}0&lt;/span&gt; + &lt;span style=\"color: #2CC133\"&gt;{{Q3}}&lt;/span&gt;&lt;/p&gt;",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"{{Q1}}{{Q2}}{{Q3}} = {{Q1}}00 + {{Q2}}0 + {{Q3}}"
            },
            {
                "name": "A2",
                "label": "{{Q4}}{{Q5}}{{Q6}} = {{Q4}}0 + {{Q5}}00 + {{Q6}}0",
                "incorrect": true,
                "feedback": "&lt;p&gt;En realidad, la descomposición es:&lt;/p&gt;&lt;p style=\"text-align: center\"&gt;{{Q4}}{{Q5}}{{Q6}} = {{Q4}}00 + {{Q5}}0 + {{Q6}}&lt;/p&gt;"
            },
            {
                "name": "A3",
                "label": "{{Q7}}{{Q8}}{{Q9}} = {{Q7}} + {{Q8}} + {{Q9}}",
                "incorrect": true,
                "feedback": "&lt;p&gt;En realidad, la descomposición es:&lt;/p&gt;&lt;p style=\"text-align: center\"&gt;{{Q7}}{{Q8}}{{Q9}} = {{Q7}}00 + {{Q8}}0 + {{Q9}}&lt;/p&gt;"
            },
            {
                "name": "A4",
                "label": "{{Q1}}{{Q3}}{{Q5}} = {{Q4}}00 + {{Q3}}0 + {{Q5}}",
                "incorrect": true,
                "feedback": "&lt;p&gt;En realidad, la descomposición es:&lt;/p&gt;&lt;p style=\"text-align: center\"&gt;{{Q1}}{{Q3}}{{Q5}} = {{Q1}}00 + {{Q3}}0 + {{Q5}}&lt;/p&gt;"
            },
            {
                "name": "A5",
                "label": "{{Q2}}{{Q6}}{{Q9}} = {{Q2}}0 + {{Q6}}0 + {{Q9}}",
                "incorrect": true,
                "feedback": "&lt;p&gt;En realidad, la descomposición es:&lt;/p&gt;&lt;p style=\"text-align: center\"&gt;{{Q2}}{{Q6}}{{Q9}} = {{Q2}}00 + {{Q6}}0 + {{Q9}}&lt;/p&gt;"
            }
        ],
        "uniques": true
    },
    "algorithm": {
        "name": "trueFalse",
        "template": "Multiple choice – standard",
        "params": {
            "countCorrect": 1,
            "countIncorrect": 2,
            "showCheckIcon": false,
            "columns": 3
        }
    }
}</v>
      </c>
      <c r="C168" s="220" t="str">
        <f t="shared" si="4"/>
        <v>#REF!</v>
      </c>
      <c r="D168" s="220" t="str">
        <f t="shared" si="2"/>
        <v>#REF!</v>
      </c>
    </row>
    <row r="169" ht="15.75" customHeight="1">
      <c r="A169" s="220" t="str">
        <f>Seeds!AA171</f>
        <v>M2-NyO-14a-E-1</v>
      </c>
      <c r="B169" s="220" t="str">
        <f>Seeds!Z171</f>
        <v>{
    "id": "M2-NyO-14a-E-1",
    "stimulus": "&lt;p&gt;Usa el ejemplo de modelo para escribir la siguiente descomposición.&lt;/p&gt;&lt;p style=\"text-align: center\"&gt;{{Q1}}{{Q2}}{{Q3}} = {{Q1}}00 + {{Q2}}0 + {{Q3}}&lt;/p&gt;",
    "feedback": "&lt;p&gt;Para descomponer un número hay que fijarse en la posición de cada cifra:&lt;/p&gt;&lt;p style=\"text-align: center\"&gt;&lt;span style=\"color: #2C9CDC\"&gt;{{Q5}}&lt;/span&gt;&lt;span style=\"color: #E3360C\"&gt;{{Q6}}&lt;/span&gt;&lt;span style=\"color: #2CC133\"&gt;{{Q7}}&lt;/span&gt; = &lt;span style=\"color: #2C9CDC\"&gt;{{Q5}}00&lt;/span&gt; + &lt;span style=\"color: #E3360C\"&gt;{{Q6}}0&lt;/span&gt; + &lt;span style=\"color: #2CC133\"&gt;{{Q7}}&lt;/span&gt;&lt;/p&gt;",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"Q5",
                "label": null,
                "min": 1,
                "max": 9,
                "step": 1
            },
            {
                "name": "Q6",
                "label": null,
                "min": 1,
                "max": 9,
                "step": 1
            },
            {
                "name": "Q7",
                "label": null,
                "min": 1,
                "max": 9,
                "step": 1
            }
        ],
        "calculated": [
            {
                "name": "T1",
                "label": null,
                "function": "{{Q5}}*100+{{Q6}}*10+{{Q7}}",
                "temp": true
            },
            {
                "name": "A2",
                "label": null,
                "function": "{{Q5}}*100"
            },
            {
                "name": "A3",
                "label": null,
                "function": "{{Q6}}*10"
            },
            {
                "name": "A4",
                "label": null,
                "function": "{{Q7}}"
            }
        ],
        "uniques": true
    },
    "algorithm": {
        "name": "calculateOperation",
        "params": {
            "method": "equivLiteral",
            "keyboard": "NUMERICAL"
        }
    }
}</v>
      </c>
      <c r="C169" s="220" t="str">
        <f t="shared" si="4"/>
        <v>#REF!</v>
      </c>
      <c r="D169" s="220" t="str">
        <f t="shared" si="2"/>
        <v>#REF!</v>
      </c>
    </row>
    <row r="170" ht="15.75" customHeight="1">
      <c r="A170" s="220" t="str">
        <f>Seeds!AA172</f>
        <v>M2-NyO-15a-I-1</v>
      </c>
      <c r="B170" s="220" t="str">
        <f>Seeds!Z172</f>
        <v>{
    "id": "M2-NyO-15a-I-1",
    "stimulus": "&lt;p&gt;Arrastra cómo se lee este número.&lt;/p&gt;",
    "template": "&lt;p&gt;{{Q1}}.º: {{response}}&lt;/p&gt;",
    "hint": "&lt;p&gt;Los números ordinales se leen así:&lt;/p&gt;&lt;p style=\"text-align: center\"&gt;1.º: primero&lt;/p&gt;&lt;p style=\"text-align: center\"&gt;2.º: segundo&lt;/p&gt;&lt;p style=\"text-align: center\"&gt;3.º: tercero&lt;/p&gt;&lt;p style=\"text-align: center\"&gt;...&lt;/p&gt;",
    "feedback": "&lt;p&gt;Los números ordinales se leen así:&lt;/p&gt;&lt;p style=\"text-align: center\"&gt;1.º: primero&lt;/p&gt;&lt;p style=\"text-align: center\"&gt;2.º: segundo&lt;/p&gt;&lt;p style=\"text-align: center\"&gt;3.º: tercero&lt;/p&gt;&lt;p style=\"text-align: center\"&gt;...&lt;/p&gt;",
    "seed": {
        "parameters": [
            {
                "name": "Q1",
                "label": null,
                "min": 1,
                "max": 20,
                "step": 1
            },
            {
                "name": "Q2",
                "label": null,
                "min": 1,
                "max": 20,
                "step": 1
            },
            {
                "name": "Q3",
                "label": null,
                "min": 1,
                "max": 20,
                "step": 1
            }
        ],
        "calculated": [
            {
                "name": "A1",
                "label": "{{function}}",
                "function": "Lemonlib.numToOrdinal({{Q1}}, 'es')"
            },
            {
                "name": "A2",
                "label": "{{function}}",
                "function": "Lemonlib.numToOrdinal({{Q2}}, 'es')",
                "incorrect": true
            },
            {
                "name": "A2",
                "label": "{{function}}",
                "function": "Lemonlib.numToOrdinal({{Q3}}, 'es')",
                "incorrect": true
            }
        ],
        "uniques": true
    },
    "algorithm": {
        "name": "calculateOperation",
        "template": "Cloze with drag &amp; drop",
        "params": {
            "keyboard": "NUMERICAL"
        }
    }
}</v>
      </c>
      <c r="C170" s="220" t="str">
        <f t="shared" si="4"/>
        <v>#REF!</v>
      </c>
      <c r="D170" s="220" t="str">
        <f t="shared" si="2"/>
        <v>#REF!</v>
      </c>
    </row>
    <row r="171" ht="15.75" customHeight="1">
      <c r="A171" s="220" t="str">
        <f>Seeds!AA173</f>
        <v>M2-NyO-15a-E-1</v>
      </c>
      <c r="B171" s="220" t="str">
        <f>Seeds!Z173</f>
        <v>{
    "id": "M2-NyO-15a-E-1",
    "stimulus": "&lt;p&gt;¿Qué puesto tienen estas personas en la cola? Selecciona la afirmación correcta.&lt;/p&gt;&lt;div style=\"display:flex; justify-content:center;\"&gt;&lt;img src=\"https://blueberry-assets.oneclick.es/M2_NyO_15a_1.svg\" width=\"600\"&gt;&lt;/img&gt;&lt;/div&gt;",
    "hint": "&lt;p&gt;Los números ordinales indican la posición que ocupa algo de forma ordenada.&lt;/p&gt;",
    "feedback": "&lt;p&gt;Los números ordinales indican la posición que ocupa algo de forma ordenada.&lt;/p&gt;",
    "seed": {
        "parameters": [],
        "calculated": [
            {
                "name": "A1",
                "label": "La niña es la 5.ª."
            },
            {
                "name": "A2",
                "label": "El niño es el 1.º."
            },
            {
                "name": "A3",
                "label": "La mujer del vestido azul es la 3.ª."
            },
            {
                "name": "A4",
                "label": "El hombre del sombrero es el 5.º.",
                "feedback": "&lt;p&gt;El hombre con sombrero está en el 2.º puesto.&lt;/p&gt;",
                "incorrect": true
            },
            {
                "name": "A5",
                "label": "La señora del bolso marrón es la 1.ª.",
                "incorrect": true,
                "feedback": "&lt;p&gt;La señora con el bolso marrón está en el 4.º puesto.&lt;/p&gt;"
            },
            {
                "name": "A6",
                "label": "El hombre de camisa con flores es el 3.º.",
                "incorrect": true,
                "feedback": "&lt;p&gt;El hombre con una camisa de flores está en el 6.º puesto.&lt;/p&gt;"
            },
            {
                "name": "A7",
                "label": "La niña es la 2.ª.",
                "incorrect": true,
                "feedback": "&lt;p&gt;La niña está en el 5.º puesto.&lt;/p&gt;"
            },
            {
                "name": "A8",
                "label": "El niño es el 5.º.",
                "incorrect": true,
                "feedback": "&lt;p&gt;El niño está en el 1.º puesto.&lt;/p&gt;"
            },
            {
                "name": "A9",
                "label": "La mujer del vestido azul es la 2.ª.",
                "incorrect": true,
                "feedback": "&lt;p&gt;La mujer con el vestido azul está en el 3.º puesto.&lt;/p&gt;"
            }
        ],
        "uniques": true
    },
    "algorithm": {
        "name": "trueFalse",
        "template": "Multiple choice – standard",
        "params": {
            "countCorrect": 1,
            "countIncorrect": 2,
            "showCheckIcon": true
        }
    }
}</v>
      </c>
      <c r="C171" s="220" t="str">
        <f t="shared" si="4"/>
        <v>#REF!</v>
      </c>
      <c r="D171" s="220" t="str">
        <f t="shared" si="2"/>
        <v>#REF!</v>
      </c>
    </row>
    <row r="172" ht="15.75" customHeight="1">
      <c r="A172" s="220" t="str">
        <f>Seeds!AA174</f>
        <v>M2-NyO-15a-E-2</v>
      </c>
      <c r="B172" s="220" t="str">
        <f>Seeds!Z174</f>
        <v>{
    "id": "M2-NyO-15a-E-2",
    "stimulus": "&lt;p&gt;¿Qué puesto tienen estas personas en la cola? Selecciona la afirmación correcta.&lt;/p&gt;&lt;div style=\"display:flex; justify-content:center;\"&gt;&lt;img src=\"https://blueberry-assets.oneclick.es/M2_NyO_15a_2.svg\" width=\"600\"&gt;&lt;/img&gt;&lt;/div&gt;",
    "hint": "Los números ordinales indican la posición que ocupa algo de forma ordenada.",
    "feedback": "&lt;p&gt;Los números ordinales indican la posición que ocupa algo de forma ordenada.&lt;/p&gt;",
    "seed": {
        "parameters": [],
        "calculated": [
            {
                "name": "A1",
                "label": "El hombre del sombrero es el 1.º.",
                "function": ""
            },
            {
                "name": "A2",
                "label": "La mujer del bolso marrón es la 2.ª.",
                "function": ""
            },
            {
                "name": "A3",
                "label": "El hombre de camisa con flores es el 3.º.",
                "function": ""
            },
            {
                "name": "A4",
                "label": "La mujer del vestido azul es la 4.ª.",
                "function": ""
            },
            {
                "name": "A5",
                "label": "El niño es el 5.º.",
                "function": ""
            },
            {
                "name": "A6",
                "label": "La niña es la 6.ª.",
                "function": ""
            },
            {
                "name": "A7",
                "label": "El hombre del sombrero es el 5.º.",
                "function": "",
                "incorrect": true,
                "feedback": "&lt;p&gt;El hombre con sombrero está en la 1.ª posición.&lt;/p&gt;"
            },
            {
                "name": "A8",
                "label": "La mujer del bolso marrón es la 1.ª.",
                "function": "",
                "incorrect": true,
                "feedback": "&lt;p&gt;La mujer con el bolso marrón está en la 2.ª posición.&lt;/p&gt;"
            },
            {
                "name": "A9",
                "label": "El hombre de camisa con flores es el 4.º.",
                "function": "",
                "incorrect": true,
                "feedback": "&lt;p&gt;El hombre con una camisa de flores está está en la 3.ª posición.&lt;/p&gt;"
            },
            {
                "name": "A10",
                "label": "La mujer del vestido azul es la 2.ª.",
                "function": "",
                "incorrect": true,
                "feedback": "&lt;p&gt;La mujer con el vestido azul está en la 4.ª posición.&lt;/p&gt;"
            },
            {
                "name": "A11",
                "label": "El niño es el 6.º.",
                "function": "",
                "incorrect": true,
                "feedback": "&lt;p&gt;El niño está en la 5.ª posición.&lt;/p&gt;"
            },
            {
                "name": "A12",
                "label": "La niña es la 3.ª.",
                "function": "",
                "incorrect": true,
                "feedback": "&lt;p&gt;La niña está en la 6.ª posición.&lt;/p&gt;"
            }
        ],
        "uniques": true
    },
    "algorithm": {
        "name": "trueFalse",
        "template": "Multiple choice – standard",
        "params": {
            "countCorrect": 1,
            "countIncorrect": 2,
            "showCheckIcon": true
        }
    }
}</v>
      </c>
      <c r="C172" s="220" t="str">
        <f t="shared" si="4"/>
        <v>#REF!</v>
      </c>
      <c r="D172" s="220" t="str">
        <f t="shared" si="2"/>
        <v>#REF!</v>
      </c>
    </row>
    <row r="173" ht="15.75" customHeight="1">
      <c r="A173" s="220" t="str">
        <f>Seeds!AA175</f>
        <v>M2-NyO-15a-E-3</v>
      </c>
      <c r="B173" s="220" t="str">
        <f>Seeds!Z175</f>
        <v>{
    "id": "M2-NyO-15a-E-3",
    "stimulus": "&lt;p&gt;¿Qué puesto tienen estas personas en la cola? Selecciona la afirmación correcta.&lt;/p&gt;&lt;div style=\"display:flex; justify-content:center;\"&gt;&lt;img src=\"https://blueberry-assets.oneclick.es/M2_NyO_15a_3.svg\" width=\"600\"&gt;&lt;/img&gt;&lt;/div&gt;",
    "hint": "Los números ordinales indican la posición que ocupa algo de forma ordenada.",
    "feedback": "&lt;p&gt;Los números ordinales indican la posición que ocupa algo de forma ordenada.&lt;/p&gt;",
    "seed": {
        "parameters": [],
        "calculated": [
            {
                "name": "A1",
                "label": "La mujer del vestido azul es la 1.ª.",
                "function": ""
            },
            {
                "name": "A2",
                "label": "La niña es la 2.ª.",
                "function": ""
            },
            {
                "name": "A3",
                "label": "El hombre de sombrero es el 3.º.",
                "function": ""
            },
            {
                "name": "A4",
                "label": "El hombre de camisa con flores es el 4.º.",
                "function": ""
            },
            {
                "name": "A5",
                "label": "La mujer del bolso marrón es la 5.ª.",
                "function": ""
            },
            {
                "name": "A6",
                "label": "El niño es el 6.º.",
                "function": ""
            },
            {
                "name": "A7",
                "label": "La mujer del vestido azul es la 5.ª.",
                "function": "",
                "incorrect": true,
                "feedback": "&lt;p&gt;La mujer del vestido azul está en la 1.ª posición.&lt;/p&gt;"
            },
            {
                "name": "A8",
                "label": "La niña es la 6.ª.",
                "function": "",
                "incorrect": true,
                "feedback": "&lt;p&gt;La niña está en la 2.ª posición.&lt;/p&gt;"
            },
            {
                "name": "A9",
                "label": "El hombre de sombrero es el 2.º.",
                "function": "",
                "incorrect": true,
                "feedback": "&lt;p&gt;El hombre con sombrero está en la 3.ª posición.&lt;/p&gt;"
            },
            {
                "name": "A10",
                "label": "El hombre de camisa con flores es el 1.º.",
                "function": "",
                "incorrect": true,
                "feedback": "&lt;p&gt;El hombre de camisa con flores está en la 4.ª posición.&lt;/p&gt;"
            },
            {
                "name": "A11",
                "label": "La mujer del bolso marrón es la 4.ª.",
                "function": "",
                "incorrect": true,
                "feedback": "&lt;p&gt;La mujer del bolso marrón está en la 5.ª posición.&lt;/p&gt;"
            },
            {
                "name": "A12",
                "label": "El niño es el 3.º.",
                "function": "",
                "incorrect": true,
                "feedback": "&lt;p&gt;El niño está en la 6.ª posición.&lt;/p&gt;"
            }
        ],
        "uniques": true
    },
    "algorithm": {
        "name": "trueFalse",
        "template": "Multiple choice – standard",
        "params": {
            "countCorrect": 1,
            "countIncorrect": 2,
            "showCheckIcon": true
        }
    }
}</v>
      </c>
      <c r="C173" s="220" t="str">
        <f t="shared" si="4"/>
        <v>#REF!</v>
      </c>
      <c r="D173" s="220" t="str">
        <f t="shared" si="2"/>
        <v>#REF!</v>
      </c>
    </row>
    <row r="174" ht="15.75" customHeight="1">
      <c r="A174" s="220" t="str">
        <f>Seeds!AA176</f>
        <v>M2-NyO-16a-I-1</v>
      </c>
      <c r="B174" s="220" t="str">
        <f>Seeds!Z176</f>
        <v>{
    "id": "M2-NyO-16a-I-1",
    "stimulus": "&lt;p&gt;Selecciona el número par.&lt;/p&gt;",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174" s="220" t="str">
        <f t="shared" si="4"/>
        <v>#REF!</v>
      </c>
      <c r="D174" s="220" t="str">
        <f t="shared" si="2"/>
        <v>#REF!</v>
      </c>
    </row>
    <row r="175" ht="15.75" customHeight="1">
      <c r="A175" s="220" t="str">
        <f>Seeds!AA177</f>
        <v>M2-NyO-16a-I-2</v>
      </c>
      <c r="B175" s="220" t="str">
        <f>Seeds!Z177</f>
        <v>{
    "id": "M2-NyO-16a-I-2",
    "stimulus": "&lt;p&gt;Selecciona el número impar.&lt;/p&gt;",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175" s="220" t="str">
        <f t="shared" si="4"/>
        <v>#REF!</v>
      </c>
      <c r="D175" s="220" t="str">
        <f t="shared" si="2"/>
        <v>#REF!</v>
      </c>
    </row>
    <row r="176" ht="15.75" customHeight="1">
      <c r="A176" s="220" t="str">
        <f>Seeds!AA178</f>
        <v>M2-NyO-16a-E-1</v>
      </c>
      <c r="B176" s="220" t="str">
        <f>Seeds!Z178</f>
        <v>{"id":"M2-NyO-16a-E-1","stimulus":"&lt;p&gt;Completa la frase.&lt;/p&gt;","template":"&lt;p&gt;El número {{Q1}} es {{response}}.&lt;/p&gt;","hint":"&lt;p&gt;Los números &lt;b&gt;pares&lt;/b&gt; terminan en 0, 2, 4, 6 y 8.&lt;/p&gt;&lt;p&gt;Los número &lt;b&gt;impares&lt;/b&gt; terminan en 1, 3, 5, 7 y 9.&lt;/p&gt;","feedback":"&lt;p&gt;Los números &lt;b&gt;pares&lt;/b&gt; terminan en 0, 2, 4, 6 y 8.&lt;/p&gt;&lt;p&gt;Los número &lt;b&gt;impares&lt;/b&gt; terminan en 1, 3, 5, 7 y 9.&lt;/p&gt;","seed":{"parameters":[{"name":"Q1","label":null,"min":1,"max":99,"step":2}],"calculated":[{"name":"A1","label":"impar","function":"","group":1},{"name":"A2","label":"par","function":"","group":1,"incorrect":true}],"uniques":true},"algorithm":{"name":"groupResponses","template":"Cloze with drop down"}}</v>
      </c>
      <c r="C176" s="220" t="str">
        <f t="shared" si="4"/>
        <v>#REF!</v>
      </c>
      <c r="D176" s="220" t="str">
        <f t="shared" si="2"/>
        <v>#REF!</v>
      </c>
    </row>
    <row r="177" ht="15.75" customHeight="1">
      <c r="A177" s="220" t="str">
        <f>Seeds!AA179</f>
        <v>M2-NyO-16a-E-2</v>
      </c>
      <c r="B177" s="220" t="str">
        <f>Seeds!Z179</f>
        <v>{
    "id": "M2-NyO-16a-E-2",
    "stimulus": "&lt;p&gt;Completa la frase.&lt;/p&gt;",
    "template": "&lt;p&gt;El número {{Q1}} es {{response}}.&lt;/p&gt;",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2,
                "max": 98,
                "step": 2
            }
        ],
        "calculated": [
            {
                "name": "A1",
                "label": "{{function}}",
                "function": "par",
                "group": 1
            },
            {
                "name": "A2",
                "label": "{{function}}",
                "function": "impar",
                "group": 1,
                "incorrect": true
            }
        ],
        "uniques": true
    },
    "algorithm": {
        "name": "groupResponses",
        "template": "Cloze with drop down"
    }
}</v>
      </c>
      <c r="C177" s="220" t="str">
        <f t="shared" si="4"/>
        <v>#REF!</v>
      </c>
      <c r="D177" s="220" t="str">
        <f t="shared" si="2"/>
        <v>#REF!</v>
      </c>
    </row>
    <row r="178" ht="15.75" customHeight="1">
      <c r="A178" s="220" t="str">
        <f>Seeds!AA180</f>
        <v>M2-NyO-17a-I-1</v>
      </c>
      <c r="B178" s="220" t="str">
        <f>Seeds!Z180</f>
        <v>{
    "id": "M2-NyO-17a-I-1",
    "stimulus": "&lt;p&gt;Arrastra la respuesta correcta.&lt;/p&gt;",
    "template": "&lt;p&gt;{{T1}} está entre {{T2}} y {{T3}}.&lt;/p&gt;&lt;p&gt;La decena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"Q2",
                "label": null,
                "min": 2,
                "max": 9,
                "step": 1
            },
            {
                "name": "Q3",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"{{T1}}-{{T2}}",
                "temp": true
            },
            {
                "name": "T5",
                "label": "{{function}}",
                "function": "{{T3}}-{{T1}}",
                "temp": true
            },
            {
                "name": "A1",
                "label": "{{function}}0",
                "function": "{{Q1}}"
            },
            {
                "name": "A2",
                "label": "{{function}}0",
                "function": "{{Q4}} &lt; 5 ? {{Q1}}-1 : {{Q1}}+1",
                "incorrect": true
            }
        ],
        "uniques": true
    },
    "algorithm": {
        "name": "calculateOperation",
        "template": "Cloze with drag &amp; drop",
        "params": {
            "keyboard": "NUMERICAL"
        }
    }
}</v>
      </c>
      <c r="C178" s="220" t="str">
        <f t="shared" si="4"/>
        <v>#REF!</v>
      </c>
      <c r="D178" s="220" t="str">
        <f t="shared" si="2"/>
        <v>#REF!</v>
      </c>
    </row>
    <row r="179" ht="15.75" customHeight="1">
      <c r="A179" s="220" t="str">
        <f>Seeds!AA181</f>
        <v>M2-NyO-17a-E-1</v>
      </c>
      <c r="B179" s="220" t="str">
        <f>Seeds!Z181</f>
        <v>{
    "id": "M2-NyO-17a-E-1",
    "stimulus": "&lt;p&gt;Completa la siguiente frase.&lt;/p&gt;",
    "template": "&lt;p&gt;{{T1}} está entre {{T2}} y {{T3}}.&lt;/p&gt;&lt;p&gt;La decena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"{{T1}}-{{T2}}",
                "temp": true
            },
            {
                "name": "T5",
                "label": "{{function}}",
                "function": "{{T3}}-{{T1}}",
                "temp": true
            },
            {
                "name": "A1",
                "label": "{{function}}",
                "function": "{{Q1}}0"
            }
        ],
        "uniques": true
    },
    "algorithm": {
        "name": "calculateOperation",
        "params": {
            "method": "equivLiteral",
            "keyboard": "NUMERICAL"
        }
    }
}</v>
      </c>
      <c r="C179" s="220" t="str">
        <f t="shared" si="4"/>
        <v>#REF!</v>
      </c>
      <c r="D179" s="220" t="str">
        <f t="shared" si="2"/>
        <v>#REF!</v>
      </c>
    </row>
    <row r="180" ht="15.75" customHeight="1">
      <c r="A180" s="220" t="str">
        <f>Seeds!AA182</f>
        <v>M2-NyO-17b-I-1</v>
      </c>
      <c r="B180" s="220" t="str">
        <f>Seeds!Z182</f>
        <v>{
    "id": "M2-NyO-17b-I-1",
    "stimulus": "&lt;p&gt;Selecciona la opción correcta.&lt;/p&gt;",
    "template": "&lt;p&gt;{{T1}} está entre {{T2}} y {{T3}}.&lt;/p&gt;&lt;p&gt;La centena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"name": "A2",
                "label": "{{function}}",
                "function": "{{Q1}}{{Q2}}100",
                "incorrect": true
            }
        ],
        "uniques": true
    },
    "algorithm": {
        "name": "groupResponses",
        "template": "Cloze with drop down"
    }
}</v>
      </c>
      <c r="C180" s="220" t="str">
        <f t="shared" si="4"/>
        <v>#REF!</v>
      </c>
      <c r="D180" s="220" t="str">
        <f t="shared" si="2"/>
        <v>#REF!</v>
      </c>
    </row>
    <row r="181" ht="15.75" customHeight="1">
      <c r="A181" s="220" t="str">
        <f>Seeds!AA183</f>
        <v>M2-NyO-17b-E-1</v>
      </c>
      <c r="B181" s="220" t="str">
        <f>Seeds!Z183</f>
        <v>{
    "id": "M2-NyO-17b-E-1",
    "stimulus": "&lt;p&gt;Completa la siguiente oración.&lt;/p&gt;",
    "template": "&lt;p&gt;{{T1}} está entre {{T2}} y {{T3}}.&lt;/p&gt;&lt;p&gt;La centena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"uniques": true
    },
    "algorithm": {
        "name": "calculateOperation",
        "params": {
            "method": "equivLiteral",
            "keyboard": "NUMERICAL"
        }
    }
}</v>
      </c>
      <c r="C181" s="220" t="str">
        <f t="shared" si="4"/>
        <v>#REF!</v>
      </c>
      <c r="D181" s="220" t="str">
        <f t="shared" si="2"/>
        <v>#REF!</v>
      </c>
    </row>
    <row r="182" ht="15.75" customHeight="1">
      <c r="A182" s="220" t="str">
        <f>Seeds!AA184</f>
        <v>M2-NyO-18a-I-1</v>
      </c>
      <c r="B182" s="220" t="str">
        <f>Seeds!Z184</f>
        <v>{"id":"M2-NyO-18a-I-1","stimulus":"&lt;p&gt;Coloca estos números en la recta numérica.&lt;/p&gt;","feedback":"&lt;p&gt;A cada número le corresponde una posición en la recta numérica.&lt;/p&gt;","hint":"&lt;p&gt;A cada número le corresponde una posición en la recta numérica.&lt;/p&gt;","algorithm":{"name":"numberline","params":{"min":120,"divisions":21,"distance":1,"numbers":3,"frequency":10}}}</v>
      </c>
      <c r="C182" s="220" t="str">
        <f t="shared" si="4"/>
        <v>#REF!</v>
      </c>
      <c r="D182" s="220" t="str">
        <f t="shared" si="2"/>
        <v>#REF!</v>
      </c>
    </row>
    <row r="183" ht="15.75" customHeight="1">
      <c r="A183" s="220" t="str">
        <f>Seeds!AA185</f>
        <v>M2-NyO-18a-I-2</v>
      </c>
      <c r="B183" s="220" t="str">
        <f>Seeds!Z185</f>
        <v>{"id":"M2-NyO-18a-I-2","stimulus":"&lt;p&gt;Coloca estos números en la recta numérica.&lt;/p&gt;","feedback":"&lt;p&gt;A cada número le corresponde una posición en la recta numérica.&lt;/p&gt;","hint":"&lt;p&gt;A cada número le corresponde una posición en la recta numérica.&lt;/p&gt;","algorithm":{"name":"numberline","params":{"min":150,"divisions":21,"distance":1,"numbers":3,"frequency":10}}}</v>
      </c>
      <c r="C183" s="220" t="str">
        <f t="shared" si="4"/>
        <v>#REF!</v>
      </c>
      <c r="D183" s="220" t="str">
        <f t="shared" si="2"/>
        <v>#REF!</v>
      </c>
    </row>
    <row r="184" ht="15.75" customHeight="1">
      <c r="A184" s="220" t="str">
        <f>Seeds!AA186</f>
        <v>M2-NyO-18a-I-3</v>
      </c>
      <c r="B184" s="220" t="str">
        <f>Seeds!Z186</f>
        <v>{"id":"M2-NyO-18a-I-3","stimulus":"&lt;p&gt;Coloca estos números en la recta numérica.&lt;/p&gt;","feedback":"&lt;p&gt;A cada número le corresponde una posición en la recta numérica.&lt;/p&gt;","hint":"&lt;p&gt;A cada número le corresponde una posición en la recta numérica.&lt;/p&gt;","algorithm":{"name":"numberline","params":{"min":180,"divisions":21,"distance":1,"numbers":3,"frequency":10}}}</v>
      </c>
      <c r="C184" s="220" t="str">
        <f t="shared" si="4"/>
        <v>#REF!</v>
      </c>
      <c r="D184" s="220" t="str">
        <f t="shared" si="2"/>
        <v>#REF!</v>
      </c>
    </row>
    <row r="185" ht="15.75" customHeight="1">
      <c r="A185" s="220" t="str">
        <f>Seeds!AA187</f>
        <v>M2-NyO-19a-I-1</v>
      </c>
      <c r="B185" s="220" t="str">
        <f>Seeds!Z187</f>
        <v>{
    "id": "M2-NyO-19a-I-1",
    "stimulus": "&lt;p&gt;¿Cuántos caracoles ves?&lt;/p&gt;&lt;div style=\"display:flex; flex-wrap: wrap;justify-content:center;\"&gt;{{T2}}&lt;/div&gt;&lt;div style=\"display:flex; flex-wrap: wrap;justify-content:center;\"&gt;{{T1}}&lt;/div&gt;",
    "hint": "&lt;p&gt;Cuenta los caracoles.&lt;/p&gt;",
    "feedback": "&lt;p&gt;Cuenta los caracoles.&lt;/p&gt;",
    "seed": {
        "parameters": [
            {
                "name": "Q1",
                "label": null,
                "list": [
                    2,
                    3,
                    4,
                    5,
                    6
                ]
            },
            {
                "name": "Q2",
                "label": null,
                "list": [
                    2,
                    3,
                    4,
                    5,
                    6
                ]
            },
            {
                "name": "Q3",
                "label": null,
                "list": [
                    2,
                    3,
                    4,
                    5,
                    6
                ]
            },
            {
                "name": "Q4",
                "label": null,
                "list": [
                    2,
                    3,
                    4,
                    5,
                    6
                ]
            }
        ],
        "calculated": [
            {
                "name": "T1",
                "label": "{{function}}",
                "function": "'&lt;img src=\"https://blueberry-assets.oneclick.es/M2_NyO_19a_1.svg\"width=\"150\"&gt;'.repeat({{Q1}})",
                "temp": true
            },
            {
                "name": "T2",
                "label": "{{function}}",
                "function": "'&lt;img src=\"https://blueberry-assets.oneclick.es/M2_NyO_19a_2.svg\"width=\"50\"&gt;'.repeat({{Q2}})",
                "temp": true
            },
            {
                "name": "A1",
                "label": "{{function}}",
                "function": "{{Q1}}*5+{{Q2}}"
            },
            {
                "name": "A2",
                "label": "{{function}}",
                "function": "{{Q1}}*5+{{Q3}}",
                "incorrect": true
            },
            {
                "name": "A3",
                "label": "{{function}}",
                "function": "{{Q1}}*5+{{Q4}}",
                "incorrect": true
            }
        ],
        "uniques": true
    },
    "algorithm": {
        "name": "trueFalse",
        "template": "Multiple choice – standard",
        "params": {
            "countCorrect": 1,
            "countIncorrect": 2,
            "showCheckIcon": false,
            "columns": 3
        }
    }
}</v>
      </c>
      <c r="C185" s="220" t="str">
        <f t="shared" si="4"/>
        <v>#REF!</v>
      </c>
      <c r="D185" s="220" t="str">
        <f t="shared" si="2"/>
        <v>#REF!</v>
      </c>
    </row>
    <row r="186" ht="15.75" customHeight="1">
      <c r="A186" s="220" t="str">
        <f>Seeds!AA188</f>
        <v>M2-NyO-19a-I-2</v>
      </c>
      <c r="B186" s="220" t="str">
        <f>Seeds!Z188</f>
        <v>{
    "id": "M2-NyO-19a-I-2",
    "stimulus": "&lt;p&gt;¿Cuántos búhos ves?&lt;/p&gt;&lt;/div&gt;&lt;div style=\"display:flex; flex-wrap: wrap;justify-content:center;\"&gt;{{T2}}&lt;/div&gt;&lt;div style=\"display:flex; flex-wrap: wrap;justify-content:center;\"&gt;{{T1}}",
    "hint": "&lt;p&gt;Cuenta los búhos.&lt;/p&gt;",
    "feedback": "&lt;p&gt;Cuenta los búhos.&lt;/p&gt;",
    "seed": {
        "parameters": [
            {
                "name": "Q1",
                "label": null,
                "list": [
                    2,
                    3,
                    4,
                    5,
                    6
                ]
            },
            {
                "name": "Q2",
                "label": null,
                "list": [
                    2,
                    3,
                    4,
                    5,
                    6
                ]
            },
            {
                "name": "Q3",
                "label": null,
                "list": [
                    2,
                    3,
                    4,
                    5,
                    6
                ]
            },
            {
                "name": "Q4",
                "label": null,
                "list": [
                    2,
                    3,
                    4,
                    5,
                    6
                ]
            }
        ],
        "calculated": [
            {
                "name": "T1",
                "label": "{{function}}",
                "function": "'&lt;img src=\"https://blueberry-assets.oneclick.es/M2_NyO_19a_3.svg\"width=\"150\"&gt;'.repeat({{Q1}})",
                "temp": true
            },
            {
                "name": "T2",
                "label": "{{function}}",
                "function": "'&lt;img src=\"https://blueberry-assets.oneclick.es/M2_NyO_19a_4.svg\"width=\"72\"&gt;'.repeat({{Q2}})",
                "temp": true
            },
            {
                "name": "A1",
                "label": "{{function}}",
                "function": "{{Q1}}*4+{{Q2}}"
            },
            {
                "name": "A2",
                "label": "{{function}}",
                "function": "{{Q1}}*4+{{Q3}}",
                "incorrect": true
            },
            {
                "name": "A3",
                "label": "{{function}}",
                "function": "{{Q1}}*4+{{Q4}}",
                "incorrect": true
            }
        ],
        "uniques": true
    },
    "algorithm": {
        "name": "trueFalse",
        "template": "Multiple choice – standard",
        "params": {
            "countCorrect": 1,
            "countIncorrect": 2,
            "showCheckIcon": false,
            "columns": 3
        }
    }
}</v>
      </c>
      <c r="C186" s="220" t="str">
        <f t="shared" si="4"/>
        <v>#REF!</v>
      </c>
      <c r="D186" s="220" t="str">
        <f t="shared" si="2"/>
        <v>#REF!</v>
      </c>
    </row>
    <row r="187" ht="15.75" customHeight="1">
      <c r="A187" s="220" t="str">
        <f>Seeds!AA189</f>
        <v>M2-NyO-19a-I-3</v>
      </c>
      <c r="B187" s="220" t="str">
        <f>Seeds!Z189</f>
        <v>{
    "id": "M2-NyO-19a-I-3",
    "stimulus": "&lt;p&gt;¿Cuántos ratones ves?&lt;/p&gt;&lt;div style=\"display:flex; flex-wrap: wrap;justify-content:center;\"&gt;{{T2}}&lt;/div&gt;&lt;div style=\"display:flex; flex-wrap: wrap;justify-content:center;\"&gt;{{T1}}&lt;/div&gt;",
    "hint": "&lt;p&gt;Cuenta los ratones.&lt;/p&gt;",
    "feedback": "&lt;p&gt;Cuenta los ratones.&lt;/p&gt;",
    "seed": {
        "parameters": [
            {
                "name": "Q1",
                "label": null,
                "list": [
                    2,
                    3,
                    4,
                    5,
                    6
                ]
            },
            {
                "name": "Q2",
                "label": null,
                "list": [
                    2,
                    3,
                    4,
                    5,
                    6
                ]
            },
            {
                "name": "Q3",
                "label": null,
                "list": [
                    2,
                    3,
                    4,
                    5,
                    6
                ]
            },
            {
                "name": "Q4",
                "label": null,
                "list": [
                    2,
                    3,
                    4,
                    5,
                    6
                ]
            }
        ],
        "calculated": [
            {
                "name": "T1",
                "label": "{{function}}",
                "function": "'&lt;img src=\"https://blueberry-assets.oneclick.es/M2_NyO_19a_5.svg\"width=\"150\"&gt;'.repeat({{Q1}})",
                "temp": true
            },
            {
                "name": "T2",
                "label": "{{function}}",
                "function": "'&lt;img src=\"https://blueberry-assets.oneclick.es/M2_NyO_19a_6.svg\"width=\"97\"&gt;'.repeat({{Q2}})",
                "temp": true
            },
            {
                "name": "A1",
                "label": "{{function}}",
                "function": "{{Q1}}*3+{{Q2}}"
            },
            {
                "name": "A2",
                "label": "{{function}}",
                "function": "{{Q1}}*3+{{Q3}}",
                "incorrect": true
            },
            {
                "name": "A3",
                "label": "{{function}}",
                "function": "{{Q1}}*3+{{Q4}}",
                "incorrect": true
            }
        ],
        "uniques": true
    },
    "algorithm": {
        "name": "trueFalse",
        "template": "Multiple choice – standard",
        "params": {
            "countCorrect": 1,
            "countIncorrect": 2,
            "showCheckIcon": false,
            "columns": 3
        }
    }
}</v>
      </c>
      <c r="C187" s="220" t="str">
        <f t="shared" si="4"/>
        <v>#REF!</v>
      </c>
      <c r="D187" s="220" t="str">
        <f t="shared" si="2"/>
        <v>#REF!</v>
      </c>
    </row>
    <row r="188" ht="15.75" customHeight="1">
      <c r="A188" s="220" t="str">
        <f>Seeds!AA190</f>
        <v>M2-NyO-19a-E-1</v>
      </c>
      <c r="B188" s="220" t="str">
        <f>Seeds!Z190</f>
        <v>{
    "id": "M2-NyO-19a-E-1",
    "stimulus": "&lt;p&gt;¿Cuántas abejas ves?&lt;/p&gt;&lt;div style=\"display:flex; flex-wrap: wrap;justify-content:center;\"&gt;{{T2}}&lt;/div&gt;&lt;div style=\"display:flex; flex-wrap: wrap;justify-content:center;\"&gt;{{T1}}&lt;/div&gt;",
    "feedback": "&lt;p&gt;Cuenta las abejas.&lt;/p&gt;",
    "hint": "&lt;p&gt;Cuenta las abejas.&lt;/p&gt;",
    "template": "&lt;p&gt;Hay {{response}} abejas.&lt;/p&gt;",
    "seed": {
        "parameters": [
            {
                "name": "Q1",
                "label": null,
                "min": 2,
                "max": 6,
                "step": 1
            },
            {
                "name": "Q2",
                "label": null,
                "min": 2,
                "max": 6,
                "step": 1
            }
        ],
        "calculated": [
            {
                "name": "A1",
                "label": "{{function}}",
                "function": "{{Q1}}*5+{{Q2}}"
            },
            {
                "name": "T1",
                "label": "{{function}}",
                "function": "'&lt;img src=\"https://blueberry-assets.oneclick.es/M2_NyO_19a_7.svg\"width=\"150\"&gt;'.repeat({{Q1}})",
                "temp": true
            },
            {
                "name": "T2",
                "label": "{{function}}",
                "function": "'&lt;img src=\"https://blueberry-assets.oneclick.es/M2_NyO_19a_8.svg\" width=\"56\"&gt;'.repeat({{Q2}})",
                "temp": true
            }
        ],
        "uniques": true
    },
    "algorithm": {
        "name": "calculateOperation",
        "params": {
            "method": "equivLiteral",
            "keyboard": "NUMERICAL"
        }
    }
}</v>
      </c>
      <c r="C188" s="220" t="str">
        <f t="shared" si="4"/>
        <v>#REF!</v>
      </c>
      <c r="D188" s="220" t="str">
        <f t="shared" si="2"/>
        <v>#REF!</v>
      </c>
    </row>
    <row r="189" ht="15.75" customHeight="1">
      <c r="A189" s="220" t="str">
        <f>Seeds!AA191</f>
        <v>M2-NyO-19a-E-2</v>
      </c>
      <c r="B189" s="220" t="str">
        <f>Seeds!Z191</f>
        <v>{
    "id": "M2-NyO-19a-E-2",
    "stimulus": "&lt;p&gt;¿Cuántas mariquitas ves?&lt;/p&gt;&lt;div style=\"display:flex; flex-wrap: wrap;justify-content:center;\"&gt;{{T2}}&lt;/div&gt;&lt;div style=\"display:flex; flex-wrap: wrap;justify-content:center;\"&gt;{{T1}}&lt;/div&gt;",
    "feedback": "&lt;p&gt;Cuenta las mariquitas.&lt;/p&gt;",
    "hint": "&lt;p&gt;Cuenta las mariquitas.&lt;/p&gt;",
    "template": "&lt;p&gt;Hay {{response}} mariquitas.&lt;/p&gt;",
    "seed": {
        "parameters": [
            {
                "name": "Q1",
                "label": null,
                "min": 2,
                "max": 6,
                "step": 1
            },
            {
                "name": "Q2",
                "label": null,
                "min": 2,
                "max": 6,
                "step": 1
            }
        ],
        "calculated": [
            {
                "name": "A1",
                "label": "{{function}}",
                "function": "{{Q1}}*4+{{Q2}}"
            },
            {
                "name": "T1",
                "label": "{{function}}",
                "function": "'&lt;img src=\"https://blueberry-assets.oneclick.es/M2_NyO_19a_9.svg\"width=\"150\"&gt;'.repeat({{Q1}})",
                "temp": true
            },
            {
                "name": "T2",
                "label": "{{function}}",
                "function": "'&lt;img src=\"https://blueberry-assets.oneclick.es/M2_NyO_19a_10.svg\" width=\"67\"&gt;'.repeat({{Q2}})",
                "temp": true
            }
        ],
        "uniques": true
    },
    "algorithm": {
        "name": "calculateOperation",
        "params": {
            "method": "equivLiteral",
            "keyboard": "NUMERICAL"
        }
    }
}</v>
      </c>
      <c r="C189" s="220" t="str">
        <f t="shared" si="4"/>
        <v>#REF!</v>
      </c>
      <c r="D189" s="220" t="str">
        <f t="shared" si="2"/>
        <v>#REF!</v>
      </c>
    </row>
    <row r="190" ht="15.75" customHeight="1">
      <c r="A190" s="220" t="str">
        <f>Seeds!AA192</f>
        <v>M2-NyO-19a-E-3</v>
      </c>
      <c r="B190" s="220" t="str">
        <f>Seeds!Z192</f>
        <v>{
    "id": "M2-NyO-19a-E-3",
    "stimulus": "&lt;p&gt;¿Cuántas mariposas ves?&lt;/p&gt;&lt;div style=\"display:flex; flex-wrap: wrap;justify-content:center;\"&gt;{{T2}}&lt;/div&gt;&lt;div style=\"display:flex; flex-wrap: wrap;justify-content:center;\"&gt;{{T1}}&lt;/div&gt;",
    "feedback": "&lt;p&gt;Cuenta las mariposas.&lt;/p&gt;",
    "hint": "&lt;p&gt;Cuenta las mariposas.&lt;/p&gt;",
    "template": "&lt;p&gt;Hay {{response}} mariposas.&lt;/p&gt;",
    "seed": {
        "parameters": [
            {
                "name": "Q1",
                "label": null,
                "min": 2,
                "max": 6,
                "step": 1
            },
            {
                "name": "Q2",
                "label": null,
                "min": 2,
                "max": 6,
                "step": 1
            }
        ],
        "calculated": [
            {
                "name": "A1",
                "label": "{{function}}",
                "function": "{{Q1}}*3+{{Q2}}"
            },
            {
                "name": "T1",
                "label": "{{function}}",
                "function": "'&lt;img src=\"https://blueberry-assets.oneclick.es/M2_NyO_19a_11.svg\"width=\"150\"&gt;'.repeat({{Q1}})",
                "temp": true
            },
            {
                "name": "T2",
                "label": "{{function}}",
                "function": "'&lt;img src=\"https://blueberry-assets.oneclick.es/M2_NyO_19a_12.svg\" width=\"76\"&gt;'.repeat({{Q2}})",
                "temp": true
            }
        ],
        "uniques": true
    },
    "algorithm": {
        "name": "calculateOperation",
        "params": {
            "method": "equivLiteral",
            "keyboard": "NUMERICAL"
        }
    }
}</v>
      </c>
      <c r="C190" s="220" t="str">
        <f t="shared" si="4"/>
        <v>#REF!</v>
      </c>
      <c r="D190" s="220" t="str">
        <f t="shared" si="2"/>
        <v>#REF!</v>
      </c>
    </row>
    <row r="191" ht="15.75" customHeight="1">
      <c r="A191" s="220" t="str">
        <f>Seeds!AA193</f>
        <v>M2-NyO-20a-I-1</v>
      </c>
      <c r="B191" s="220" t="str">
        <f>Seeds!Z193</f>
        <v>{
    "id": "M2-NyO-20a-I-1",
    "stimulus": "&lt;p&gt;Selecciona la opción en la que haya más objetos que aquí:&lt;/p&gt;&lt;div style=\"display:flex; justify-content:center;\"&gt;&lt;div style=\"display:flex\"&gt;{{T7}}&lt;/div&gt;&lt;/div&gt;",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
            {
                "name": "A2",
                "label": "{{function}}",
                "function": "'&lt;div style=\"display:flex\"&gt;&lt;img src=\"https://blueberry-assets.oneclick.es/{{Q4}}.svg\" width=\"90\"&gt;'.repeat({{T2}})",
                "incorrect": true
            },
            {
                "name": "A3",
                "label": "{{function}}",
                "function": "'&lt;div style=\"display:flex\"&gt;&lt;img src=\"https://blueberry-assets.oneclick.es/{{Q4}}.svg\" width=\"90\"&gt;'.repeat({{T3}})",
                "incorrect": true
            }
        ],
        "uniques": true
    },
    "algorithm": {
        "name": "trueFalse",
        "template": "Multiple choice – standard",
        "params": {
            "countCorrect": 1,
            "countIncorrect": 2,
            "showCheckIcon": false,
            "columns": 1
        }
    }
}</v>
      </c>
      <c r="C191" s="220" t="str">
        <f t="shared" si="4"/>
        <v>#REF!</v>
      </c>
      <c r="D191" s="220" t="str">
        <f t="shared" si="2"/>
        <v>#REF!</v>
      </c>
    </row>
    <row r="192" ht="15.75" customHeight="1">
      <c r="A192" s="220" t="str">
        <f>Seeds!AA194</f>
        <v>M2-NyO-20a-I-2</v>
      </c>
      <c r="B192" s="220" t="str">
        <f>Seeds!Z194</f>
        <v>{
    "id": "M2-NyO-20a-I-2",
    "stimulus": "&lt;p&gt;Selecciona la opción en la que haya menos objetos que aquí:&lt;/p&gt;&lt;div style=\"display:flex; justify-content:center;\"&gt;&lt;div style=\"display:flex\"&gt;{{T7}}&lt;/div&gt;&lt;/div&gt;",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"incorrect": true
            },
            {
                "name": "A3",
                "label": "{{function}}",
                "function": "'&lt;div style=\"display:flex\"&gt;&lt;img src=\"https://blueberry-assets.oneclick.es/{{Q4}}.svg\" width=\"90\"&gt;'.repeat({{T3}})"
            }
        ],
        "uniques": true
    },
    "algorithm": {
        "name": "trueFalse",
        "template": "Multiple choice – standard",
        "params": {
            "countCorrect": 1,
            "countIncorrect": 2,
            "showCheckIcon": false,
            "columns": 1
        }
    }
}</v>
      </c>
      <c r="C192" s="220" t="str">
        <f t="shared" si="4"/>
        <v>#REF!</v>
      </c>
      <c r="D192" s="220" t="str">
        <f t="shared" si="2"/>
        <v>#REF!</v>
      </c>
    </row>
    <row r="193" ht="15.75" customHeight="1">
      <c r="A193" s="220" t="str">
        <f>Seeds!AA195</f>
        <v>M2-NyO-20a-I-3</v>
      </c>
      <c r="B193" s="220" t="str">
        <f>Seeds!Z195</f>
        <v>{
    "id": "M2-NyO-20a-I-3",
    "stimulus": "&lt;p&gt;Selecciona la opción en la que haya los mismos objetos que aquí:&lt;/p&gt;&lt;div style=\"display:flex; justify-content:center;\"&gt;{{T7}}&lt;/div&gt;",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
            {
                "name": "A3",
                "label": "{{function}}",
                "function": "'&lt;div style=\"display:flex\"&gt;&lt;img src=\"https://blueberry-assets.oneclick.es/{{Q4}}.svg\" width=\"90\"&gt;'.repeat({{T3}})",
                "incorrect": true
            }
        ],
        "uniques": true
    },
    "algorithm": {
        "name": "trueFalse",
        "template": "Multiple choice – standard",
        "params": {
            "countCorrect": 1,
            "countIncorrect": 2,
            "showCheckIcon":false,
            "columns": 1
        }
    }
}</v>
      </c>
      <c r="C193" s="220" t="str">
        <f t="shared" si="4"/>
        <v>#REF!</v>
      </c>
      <c r="D193" s="220" t="str">
        <f t="shared" si="2"/>
        <v>#REF!</v>
      </c>
    </row>
    <row r="194" ht="15.75" customHeight="1">
      <c r="A194" s="220" t="str">
        <f>Seeds!AA196</f>
        <v>M2-NyO-20a-E-1</v>
      </c>
      <c r="B194" s="220" t="str">
        <f>Seeds!Z196</f>
        <v>{
    "id": "M2-NyO-20a-E-1",
    "stimulus": "&lt;p&gt;Selecciona la opción correcta.&lt;/p&gt;&lt;div style=\"display:flex; justify-content:center;\"&gt;{{T1}}&lt;/div&gt;&lt;div style=\"display:flex; justify-content:center;\"&gt;{{T2}}&lt;/div&gt;",
    "hint": "&lt;p&gt;Cuenta las pelotas de cada color y compara.&lt;/p&gt;",
    "feedback": "&lt;p&gt;Hay {{Q1}} pelotas rojas y {{Q2}} pelotas azules. Por eso:&lt;/p&gt;&lt;p style=\"text-align: center\"&gt;{{Q1}} {{T3}} {{Q2}}&lt;/p&gt;",
    "seed": {
        "parameters": [
            {
                "name": "Q1",
                "label": null,
                "min": 2,
                "max": 8,
                "step": 1
            },
            {
                "name": "Q2",
                "label": null,
                "min": 2,
                "max": 8,
                "step": 1
            }
        ],
        "calculated": [
            {
                "name": "T1",
                "label": "{{function}}",
                "function": "'&lt;img src=\"https://blueberry-assets.oneclick.es/M2_NyO_20a_1.svg\" width=\"100\"&gt;'.repeat({{Q1}})",
                "temp": true
            },
            {
                "name": "T2",
                "label": "{{function}}",
                "function": "'&lt;img src=\"https://blueberry-assets.oneclick.es/M2_NyO_20a_2.svg\" width=\"100\"&gt;'.repeat({{Q2}})",
                "temp": true
            },
            {
                "name": "T3",
                "label": "{{function}}",
                "function": "if ({{Q1}} &lt; {{Q2}}) {'&lt;'} else {if ({{Q1}} &gt; {{Q2}}) {'&gt;'} else {'='}}",
                "temp": true
            },
            {
                "name": "A1",
                "label": "{{function}}",
                "function": "if ({{Q1}} &lt; {{Q2}}) {'Hay menos pelotas rojas que azules.'} else {if ({{Q1}} &gt; {{Q2}}) {'Hay más pelotas rojas que azules.'} else {'Hay tantas pelotas rojas como azules.'}}"
            },
            {
                "name": "A2",
                "label": "{{function}}",
                "function": "if ({{Q1}} &lt; {{Q2}}) {'Hay tantas pelotas rojas como azules.'} else {if ({{Q1}} &gt; {{Q2}}) {'Hay menos pelotas rojas que azules.'} else {'Hay más pelotas rojas que azules.'}}",
                "incorrect": true
            },
            {
                "name": "A3",
                "label": "{{function}}",
                "function": "if ({{Q1}} &lt; {{Q2}}) {'Hay más pelotas rojas que azules.'} else {if ({{Q1}} &gt; {{Q2}}) {'Hay tantas pelotas rojas como azules.'} else {'Hay menos pelotas rojas que azules.'}}",
                "incorrect": true
            }
        ],
        "uniques": false
    },
    "algorithm": {
        "name": "trueFalse",
        "template": "Multiple choice – standard",
        "params": {
            "countCorrect": 1,
            "countIncorrect": 2,
            "showCheckIcon": true
        }
    }
}</v>
      </c>
      <c r="C194" s="220" t="str">
        <f t="shared" si="4"/>
        <v>#REF!</v>
      </c>
      <c r="D194" s="220" t="str">
        <f t="shared" si="2"/>
        <v>#REF!</v>
      </c>
    </row>
    <row r="195" ht="15.75" customHeight="1">
      <c r="A195" s="220" t="str">
        <f>Seeds!AA197</f>
        <v>M2-NyO-20a-E-2</v>
      </c>
      <c r="B195" s="220" t="str">
        <f>Seeds!Z197</f>
        <v>{
    "id": "M2-NyO-20a-E-2",
    "stimulus": "&lt;p&gt;Selecciona la opción correcta.&lt;/p&gt;&lt;div style=\"display:flex; justify-content:center;\"&gt;{{T1}}&lt;/div&gt;&lt;div style=\"display:flex; justify-content:center;\"&gt;{{T2}}&lt;/div&gt;",
    "hint": "&lt;p&gt;Cuenta las manzanas de cada color y compara.&lt;/p&gt;",
    "feedback": "&lt;p&gt;Hay {{Q1}} manzanas rojas y {{Q2}} manzanas verdes. Por eso:&lt;/p&gt;&lt;p style=\"text-align: center\"&gt;{{Q1}} {{T3}} {{Q2}}&lt;/p&gt;",
    "seed": {
        "parameters": [
            {
                "name": "Q1",
                "label": null,
                "min": 2,
                "max": 8,
                "step": 1
            },
            {
                "name": "Q2",
                "label": null,
                "min": 2,
                "max": 8,
                "step": 1
            }
        ],
        "calculated": [
            {
                "name": "T1",
                "label": "{{function}}",
                "function": "'&lt;img src=\"https://blueberry-assets.oneclick.es/M2_NyO_20a_3.svg\" width=\"100\"&gt;'.repeat({{Q1}})",
                "temp": true
            },
            {
                "name": "T2",
                "label": "{{function}}",
                "function": "'&lt;img src=\"https://blueberry-assets.oneclick.es/M2_NyO_20a_4.svg\" width=\"100\"&gt;'.repeat({{Q2}})",
                "temp": true
            },
            {
                "name": "T3",
                "label": "{{function}}",
                "function": "if ({{Q1}} &lt; {{Q2}}) {'&lt;'} else {if ({{Q1}} &gt; {{Q2}}) {'&gt;'} else {'='}}",
                "temp": true
            },
            {
                "name": "A1",
                "label": "{{function}}",
                "function": "if ({{Q1}} &lt; {{Q2}}) {'Hay menos manzanas rojas que verdes.'} else {if ({{Q1}} &gt; {{Q2}}) {'Hay más manzanas rojas que verdes.'} else {'Hay tantas manzanas rojas como verdes.'}}"
            },
            {
                "name": "A2",
                "label": "{{function}}",
                "function": "if ({{Q1}} &lt; {{Q2}}) {'Hay tantas manzanas rojas como verdes.'} else {if ({{Q1}} &gt; {{Q2}}) {'Hay menos manzanas rojas que verdes.'} else {'Hay más manzanas rojas que verdes.'}}",
                "incorrect": true
            },
            {
                "name": "A3",
                "label": "{{function}}",
                "function": "if ({{Q1}} &lt; {{Q2}}) {'Hay más manzanas rojas que verdes.'} else {if ({{Q1}} &gt; {{Q2}}) {'Hay tantas manzanas rojas como verdes.'} else {'Hay menos manzanas rojas que verdes.'}}",
                "incorrect": true
            }
        ],
        "uniques": false
    },
    "algorithm": {
        "name": "trueFalse",
        "template": "Multiple choice – standard",
        "params": {
            "countCorrect": 1,
            "countIncorrect": 2,
            "showCheckIcon": true
        }
    }
}</v>
      </c>
      <c r="C195" s="220" t="str">
        <f t="shared" si="4"/>
        <v>#REF!</v>
      </c>
      <c r="D195" s="220" t="str">
        <f t="shared" si="2"/>
        <v>#REF!</v>
      </c>
    </row>
    <row r="196" ht="15.75" customHeight="1">
      <c r="A196" s="220" t="str">
        <f>Seeds!AA198</f>
        <v>M2-NyO-20a-E-3</v>
      </c>
      <c r="B196" s="220" t="str">
        <f>Seeds!Z198</f>
        <v>{
    "id": "M2-NyO-20a-E-3",
    "stimulus": "&lt;p&gt;Selecciona la opción correcta.&lt;/p&gt;&lt;div style=\"display:flex; justify-content:center;\"&gt;{{T1}}&lt;/div&gt;&lt;div style=\"display:flex; justify-content:center;\"&gt;{{T2}}&lt;/div&gt;",
    "hint": "&lt;p&gt;Cuenta las coches de cada color y compara.&lt;/p&gt;",
    "feedback": "&lt;p&gt;Hay {{Q1}} coches rojos y {{Q2}} coches negros. Por eso:&lt;/p&gt;&lt;p style=\"text-align: center\"&gt;{{Q1}} {{T3}} {{Q2}}&lt;/p&gt;",
    "seed": {
        "parameters": [
            {
                "name": "Q1",
                "label": null,
                "min": 2,
                "max": 8,
                "step": 1
            },
            {
                "name": "Q2",
                "label": null,
                "min": 2,
                "max": 8,
                "step": 1
            }
        ],
        "calculated": [
            {
                "name": "T1",
                "label": "{{function}}",
                "function": "'&lt;img src=\"https://blueberry-assets.oneclick.es/M1_NyO_9a_1.svg\" width=\"100\"&gt;'.repeat({{Q1}})",
                "temp": true
            },
            {
                "name": "T2",
                "label": "{{function}}",
                "function": "'&lt;img src=\"https://blueberry-assets.oneclick.es/M1_NyO_9a_2.svg\" width=\"100\"&gt;'.repeat({{Q2}})",
                "temp": true
            },
            {
                "name": "T3",
                "label": "{{function}}",
                "function": "if ({{Q1}} &lt; {{Q2}}) {'&lt;'} else {if ({{Q1}} &gt; {{Q2}}) {'&gt;'} else {'='}}",
                "temp": true
            },
            {
                "name": "A1",
                "label": "{{function}}",
                "function": "if ({{Q1}} &lt; {{Q2}}) {'Hay menos coches rojos que negros.'} else {if ({{Q1}} &gt; {{Q2}}) {'Hay más coches rojos que negros.'} else {'Hay tantas coches rojos como negros.'}}"
            },
            {
                "name": "A2",
                "label": "{{function}}",
                "function": "if ({{Q1}} &lt; {{Q2}}) {'Hay tantas coches rojos como negros.'} else {if ({{Q1}} &gt; {{Q2}}) {'Hay menos coches rojos que negros.'} else {'Hay más coches rojos que negros.'}}",
                "incorrect": true
            },
            {
                "name": "A3",
                "label": "{{function}}",
                "function": "if ({{Q1}} &lt; {{Q2}}) {'Hay más coches rojos que negros.'} else {if ({{Q1}} &gt; {{Q2}}) {'Hay tantas coches rojos como negros.'} else {'Hay menos coches rojos que negros.'}}",
                "incorrect": true
            }
        ],
        "uniques": false
    },
    "algorithm": {
        "name": "trueFalse",
        "template": "Multiple choice – standard",
        "params": {
            "countCorrect": 1,
            "countIncorrect": 2,
            "showCheckIcon": true
        }
    }
}</v>
      </c>
      <c r="C196" s="220" t="str">
        <f t="shared" si="4"/>
        <v>#REF!</v>
      </c>
      <c r="D196" s="220" t="str">
        <f t="shared" si="2"/>
        <v>#REF!</v>
      </c>
    </row>
    <row r="197" ht="15.75" customHeight="1">
      <c r="A197" s="220" t="str">
        <f>Seeds!AA199</f>
        <v>M2-NyO-63a-I-1</v>
      </c>
      <c r="B197" s="220" t="str">
        <f>Seeds!Z199</f>
        <v>{
    "id": "M2-NyO-63a-I-1",
    "stimulus": "&lt;p&gt;¿Cuál es el resultado correcto? Arrastra la opción correcta.&lt;/p&gt;",
    "template": "&lt;p style=\"text-align: center\"&gt;{{Q1}} + {{Q2}} = {{response}}&lt;/p&gt;",
    "hint": "&lt;p&gt;{{Q1}} más {{Q2}} es igual a...&lt;/p&gt;",
    "feedback": "&lt;p&gt;{{Q1}} más {{Q2}} es igual a {{A1}}.&lt;/p&gt;",
    "seed": {
        "parameters": [
            {
                "name": "Q1",
                "label": null,
                "min": 1,
                "max": 9,
                "step": 1
            },
            {
                "name": "Q2",
                "label": null,
                "min": 1,
                "max": 9,
                "step": 1
            },
            {
                "name": "Q3",
                "label": null,
                "min": 1,
                "max": 9,
                "step": 1
            },
            {
                "name": "Q4",
                "label": null,
                "min": 1,
                "max": 9,
                "step": 1
            }
        ],
        "calculated": [
            {
                "name": "A1",
                "label": "{{function}}",
                "function": "{{Q1}}+{{Q2}}"
            },
            {
                "name": "A2",
                "label": "{{function}}",
                "function": "{{Q1}}+{{Q3}}",
                "incorrect": true
            },
            {
                "name": "A3",
                "label": "{{function}}",
                "function": "{{Q1}}+{{Q4}}",
                "incorrect": true
            }
        ],
        "uniques": true
    },
    "algorithm": {
        "name": "calculateOperation",
        "template": "Cloze with drag &amp; drop"
    }
}</v>
      </c>
      <c r="C197" s="220" t="str">
        <f t="shared" si="4"/>
        <v>#REF!</v>
      </c>
      <c r="D197" s="220" t="str">
        <f t="shared" si="2"/>
        <v>#REF!</v>
      </c>
    </row>
    <row r="198" ht="15.75" customHeight="1">
      <c r="A198" s="220" t="str">
        <f>Seeds!AA200</f>
        <v>M2-NyO-63a-E-1</v>
      </c>
      <c r="B198" s="220" t="str">
        <f>Seeds!Z200</f>
        <v>{
    "id": "M2-NyO-63a-E-1",
    "stimulus": "&lt;p&gt;Escribe el resultado de esta suma.&lt;/p&gt;",
    "template": "&lt;p style=\"text-align: center\"&gt;{{Q1}} + {{Q2}} = {{response}}&lt;/p&gt;",
    "hint": "&lt;p&gt;{{Q1}} más {{Q2}} es igual a...&lt;/p&gt;",
    "feedback": "&lt;p&gt;{{Q1}} más {{Q2}} es igual a {{A1}}.&lt;/p&gt;",
    "seed": {
        "parameters": [
            {
                "name": "Q1",
                "label": null,
                "min": 1,
                "max": 9,
                "step": 1
            },
            {
                "name": "Q2",
                "label": null,
                "min": 1,
                "max": 9,
                "step": 1
            }
        ],
        "calculated": [
            {
                "name": "A1",
                "label": "{{function}}",
                "function": "{{Q1}}+{{Q2}}"
            }
        ],
        "uniques": true
    },
    "algorithm": {
        "name": "calculateOperation",
        "params": {
            "method": "equivLiteral",
            "keyboard": "NUMERICAL"
        }
    }
}</v>
      </c>
      <c r="C198" s="220" t="str">
        <f t="shared" si="4"/>
        <v>#REF!</v>
      </c>
      <c r="D198" s="220" t="str">
        <f t="shared" si="2"/>
        <v>#REF!</v>
      </c>
    </row>
    <row r="199" ht="15.75" customHeight="1">
      <c r="A199" s="220" t="str">
        <f>Seeds!AA201</f>
        <v>M2-NyO-63a-A-1</v>
      </c>
      <c r="B199" s="220" t="str">
        <f>Seeds!Z201</f>
        <v>{
    "id": "M2-NyO-63a-A-1",
    "stimulus": "&lt;p&gt;Pedro tiene {{Q1}} cromos y Luis, {{Q2}}. ¿Cuántos tienen entre los dos? Escribe el resultado.&lt;/p&gt;",
    "template": "&lt;p&gt;Tienen {{response}} cromos.&lt;/p&gt;",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v>
      </c>
      <c r="C199" s="220" t="str">
        <f t="shared" si="4"/>
        <v>#REF!</v>
      </c>
      <c r="D199" s="220" t="str">
        <f t="shared" si="2"/>
        <v>#REF!</v>
      </c>
    </row>
    <row r="200" ht="15.75" customHeight="1">
      <c r="A200" s="220" t="str">
        <f>Seeds!AA202</f>
        <v>M2-NyO-63a-A-2</v>
      </c>
      <c r="B200" s="220" t="str">
        <f>Seeds!Z202</f>
        <v>{
    "id": "M2-NyO-63a-A-2",
    "stimulus": "&lt;p&gt;En el estuche de Susana hay {{Q1}} rotuladores y en el de su compañera {{Q2}}. ¿Cuántos tienen entre las dos?&lt;/p&gt;",
    "template": "&lt;p&gt;Tienen {{response}} rotuladores.&lt;/p&gt;",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v>
      </c>
      <c r="C200" s="220" t="str">
        <f t="shared" si="4"/>
        <v>#REF!</v>
      </c>
      <c r="D200" s="220" t="str">
        <f t="shared" si="2"/>
        <v>#REF!</v>
      </c>
    </row>
    <row r="201" ht="15.75" customHeight="1">
      <c r="A201" s="220" t="str">
        <f>Seeds!AA203</f>
        <v>M2-NyO-63a-A-3</v>
      </c>
      <c r="B201" s="220" t="str">
        <f>Seeds!Z203</f>
        <v>{
    "id": "M2-NyO-63a-A-3",
    "stimulus": "&lt;p&gt;María tiene en su pecera {{Q1}} peces rojos y {{Q2}} azules. ¿Cuántos son en total?&lt;/p&gt;",
    "template": "&lt;p&gt;Son {{response}} peces.&lt;/p&gt;",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v>
      </c>
      <c r="C201" s="220" t="str">
        <f t="shared" si="4"/>
        <v>#REF!</v>
      </c>
      <c r="D201" s="220" t="str">
        <f t="shared" si="2"/>
        <v>#REF!</v>
      </c>
    </row>
    <row r="202" ht="15.75" customHeight="1">
      <c r="A202" s="220" t="str">
        <f>Seeds!AA204</f>
        <v>M2-NyO-65a-I-1</v>
      </c>
      <c r="B202" s="220" t="str">
        <f>Seeds!Z204</f>
        <v>{
    "id": "M2-NyO-65a-I-1",
    "stimulus": "&lt;p&gt;¿Cuántos telescopios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"&lt;p&gt;Cuenta todas las filas y columnas.&lt;/p&gt;",
    "feedback": "&lt;p&gt;Cuenta todas las filas y columnas.&lt;/p&gt;",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src=\"https://blueberry-assets.oneclick.es/M2_NyO_65a_1.svg\" width=\"80\"&gt;'.repeat({{T1}})",
                "temp": true
            },
            {
                "name": "T4",
                "label": "{{function}}",
                "function": "if ({{T2}} &gt; 1) '&lt;img src=\"https://blueberry-assets.oneclick.es/M2_NyO_65a_1.svg\" width=\"80\"&gt;'.repeat({{T1}})",
                "temp": true
            },
            {
                "name": "T5",
                "label": "{{function}}",
                "function": "if ({{T2}} &gt; 2) '&lt;img src=\"https://blueberry-assets.oneclick.es/M2_NyO_65a_1.svg\" width=\"80\"&gt;'.repeat({{T1}})",
                "temp": true
            },
            {
                "name": "T6",
                "label": "{{function}}",
                "function": "if ({{T2}} &gt; 3) '&lt;img src=\"https://blueberry-assets.oneclick.es/M2_NyO_65a_1.svg\"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v>
      </c>
      <c r="C202" s="220" t="str">
        <f t="shared" si="4"/>
        <v>#REF!</v>
      </c>
      <c r="D202" s="220" t="str">
        <f t="shared" si="2"/>
        <v>#REF!</v>
      </c>
    </row>
    <row r="203" ht="15.75" customHeight="1">
      <c r="A203" s="220" t="str">
        <f>Seeds!AA205</f>
        <v>M2-NyO-65a-I-2</v>
      </c>
      <c r="B203" s="220" t="str">
        <f>Seeds!Z205</f>
        <v>{
    "id": "M2-NyO-65a-I-2",
    "stimulus": "&lt;p&gt;¿Cuántos astronautas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"Cuenta todas las filas y columnas.",
    "feedback": "Cuenta todas las filas y columnas.",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src=\"https://blueberry-assets.oneclick.es/M2_NyO_65a_2.svg\" width=\"80\"&gt;'.repeat({{T1}})",
                "temp": true
            },
            {
                "name": "T4",
                "label": "{{function}}",
                "function": "if ({{T2}} &gt; 1) '&lt;img src=\"https://blueberry-assets.oneclick.es/M2_NyO_65a_2.svg\" width=\"80\"&gt;'.repeat({{T1}})",
                "temp": true
            },
            {
                "name": "T5",
                "label": "{{function}}",
                "function": "if ({{T2}} &gt; 2) '&lt;img src=\"https://blueberry-assets.oneclick.es/M2_NyO_65a_2.svg\" width=\"80\"&gt;'.repeat({{T1}})",
                "temp": true
            },
            {
                "name": "T6",
                "label": "{{function}}",
                "function": "if ({{T2}} &gt; 3) '&lt;img src=\"https://blueberry-assets.oneclick.es/M2_NyO_65a_2.svg\"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v>
      </c>
      <c r="C203" s="220" t="str">
        <f t="shared" si="4"/>
        <v>#REF!</v>
      </c>
      <c r="D203" s="220" t="str">
        <f t="shared" si="2"/>
        <v>#REF!</v>
      </c>
    </row>
    <row r="204" ht="15.75" customHeight="1">
      <c r="A204" s="220" t="str">
        <f>Seeds!AA206</f>
        <v>M2-NyO-65a-I-3</v>
      </c>
      <c r="B204" s="220" t="str">
        <f>Seeds!Z206</f>
        <v>{
    "id": "M2-NyO-65a-I-3",
    "stimulus": "&lt;p&gt;¿Cuántos transbordadores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"Cuenta todas las filas y columnas.",
    "feedback": "Cuenta todas las filas y columnas.",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src=\"https://blueberry-assets.oneclick.es/M2_NyO_65a_3.svg\" width=\"80\"&gt;'.repeat({{T1}})",
                "temp": true
            },
            {
                "name": "T4",
                "label": "{{function}}",
                "function": "if ({{T2}} &gt; 1) '&lt;img src=\"https://blueberry-assets.oneclick.es/M2_NyO_65a_3.svg\" width=\"80\"&gt;'.repeat({{T1}})",
                "temp": true
            },
            {
                "name": "T5",
                "label": "{{function}}",
                "function": "if ({{T2}} &gt; 2) '&lt;img src=\"https://blueberry-assets.oneclick.es/M2_NyO_65a_3.svg\" width=\"80\"&gt;'.repeat({{T1}})",
                "temp": true
            },
            {
                "name": "T6",
                "label": "{{function}}",
                "function": "if ({{T2}} &gt; 3) '&lt;img src=\"https://blueberry-assets.oneclick.es/M2_NyO_65a_3.svg\"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v>
      </c>
      <c r="C204" s="220" t="str">
        <f t="shared" si="4"/>
        <v>#REF!</v>
      </c>
      <c r="D204" s="220" t="str">
        <f t="shared" si="2"/>
        <v>#REF!</v>
      </c>
    </row>
    <row r="205" ht="15.75" customHeight="1">
      <c r="A205" s="220" t="str">
        <f>Seeds!AA207</f>
        <v>M2-NyO-65a-E-1</v>
      </c>
      <c r="B205" s="220" t="str">
        <f>Seeds!Z207</f>
        <v>{
    "id": "M2-NyO-65a-E-1",
    "stimulus": "&lt;p&gt;¿Cuántas estrellas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"&lt;p&gt;Hay {{response}} estrellas.&lt;/p&gt;",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src=\"https://blueberry-assets.oneclick.es/M2_NyO_65a_4.svg\" width=\"80\"&gt;'.repeat({{T1}})",
                "temp": true
            },
            {
                "name": "T4",
                "label": "{{function}}",
                "function": "if ({{T2}} &gt; 1) '&lt;img src=\"https://blueberry-assets.oneclick.es/M2_NyO_65a_4.svg\" width=\"80\"&gt;'.repeat({{T1}})",
                "temp": true
            },
            {
                "name": "T5",
                "label": "{{function}}",
                "function": "if ({{T2}} &gt; 2) '&lt;img src=\"https://blueberry-assets.oneclick.es/M2_NyO_65a_4.svg\" width=\"80\"&gt;'.repeat({{T1}})",
                "temp": true
            },
            {
                "name": "T6",
                "label": "{{function}}",
                "function": "if ({{T2}} &gt; 3) '&lt;img src=\"https://blueberry-assets.oneclick.es/M2_NyO_65a_4.svg\" width=\"80\"&gt;'.repeat({{T1}})",
                "temp": true
            },
            {
                "name": "A1",
                "label": "{{function}}",
                "function": "{{Q1}}*{{Q2}}"
            }
        ],
        "uniques": false
    },
    "algorithm": {
        "name": "calculateOperation",
        "params": {
            "method": "equivLiteral",
            "keyboard": "NUMERICAL"
        }
    }
}</v>
      </c>
      <c r="C205" s="220" t="str">
        <f t="shared" si="4"/>
        <v>#REF!</v>
      </c>
      <c r="D205" s="220" t="str">
        <f t="shared" si="2"/>
        <v>#REF!</v>
      </c>
    </row>
    <row r="206" ht="15.75" customHeight="1">
      <c r="A206" s="220" t="str">
        <f>Seeds!AA208</f>
        <v>M2-NyO-65a-E-2</v>
      </c>
      <c r="B206" s="220" t="str">
        <f>Seeds!Z208</f>
        <v>{
    "id": "M2-NyO-65a-E-2",
    "stimulus": "&lt;p&gt;¿Cuántos planetas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"&lt;p&gt;{{response}} planetas.&lt;/p&gt;",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src=\"https://blueberry-assets.oneclick.es/M2_NyO_65a_5.svg\" width=\"80\"&gt;'.repeat({{T1}})",
                "temp": true
            },
            {
                "name": "T4",
                "label": "{{function}}",
                "function": "if ({{T2}} &gt; 1) '&lt;img src=\"https://blueberry-assets.oneclick.es/M2_NyO_65a_5.svg\" width=\"80\"&gt;'.repeat({{T1}})",
                "temp": true
            },
            {
                "name": "T5",
                "label": "{{function}}",
                "function": "if ({{T2}} &gt; 2) '&lt;img src=\"https://blueberry-assets.oneclick.es/M2_NyO_65a_5.svg\" width=\"80\"&gt;'.repeat({{T1}})",
                "temp": true
            },
            {
                "name": "T6",
                "label": "{{function}}",
                "function": "if ({{T2}} &gt; 3) '&lt;img src=\"https://blueberry-assets.oneclick.es/M2_NyO_65a_5.svg\" width=\"80\"&gt;'.repeat({{T1}})",
                "temp": true
            },
            {
                "name": "A1",
                "label": "{{function}}",
                "function": "{{Q1}}*{{Q2}}"
            }
        ],
        "uniques": false
    },
    "algorithm": {
        "name": "calculateOperation",
        "params": {
            "method": "equivLiteral",
            "keyboard": "NUMERICAL"
        }
    }
}</v>
      </c>
      <c r="C206" s="220" t="str">
        <f t="shared" si="4"/>
        <v>#REF!</v>
      </c>
      <c r="D206" s="220" t="str">
        <f t="shared" si="2"/>
        <v>#REF!</v>
      </c>
    </row>
    <row r="207" ht="15.75" customHeight="1">
      <c r="A207" s="220" t="str">
        <f>Seeds!AA209</f>
        <v>M2-NyO-65a-E-3</v>
      </c>
      <c r="B207" s="220" t="str">
        <f>Seeds!Z209</f>
        <v>{
    "id": "M2-NyO-65a-E-3",
    "stimulus": "&lt;p&gt;¿Cuántos satélites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"&lt;p&gt;{{response}} satélites.&lt;/p&gt;",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src=\"https://blueberry-assets.oneclick.es/M2_NyO_65a_6.svg\" width=\"80\"&gt;'.repeat({{T1}})",
                "temp": true
            },
            {
                "name": "T4",
                "label": "{{function}}",
                "function": "if ({{T2}} &gt; 1) '&lt;img src=\"https://blueberry-assets.oneclick.es/M2_NyO_65a_6.svg\" width=\"80\"&gt;'.repeat({{T1}})",
                "temp": true
            },
            {
                "name": "T5",
                "label": "{{function}}",
                "function": "if ({{T2}} &gt; 2) '&lt;img src=\"https://blueberry-assets.oneclick.es/M2_NyO_65a_6.svg\" width=\"80\"&gt;'.repeat({{T1}})",
                "temp": true
            },
            {
                "name": "T6",
                "label": "{{function}}",
                "function": "if ({{T2}} &gt; 3) '&lt;img src=\"https://blueberry-assets.oneclick.es/M2_NyO_65a_6.svg\" width=\"80\"&gt;'.repeat({{T1}})",
                "temp": true
            },
            {
                "name": "A1",
                "label": "{{function}}",
                "function": "{{Q1}}*{{Q2}}"
            }
        ],
        "uniques": false
    },
    "algorithm": {
        "name": "calculateOperation",
        "params": {
            "method": "equivLiteral",
            "keyboard": "NUMERICAL"
        }
    }
}</v>
      </c>
      <c r="C207" s="220" t="str">
        <f t="shared" si="4"/>
        <v>#REF!</v>
      </c>
      <c r="D207" s="220" t="str">
        <f t="shared" si="2"/>
        <v>#REF!</v>
      </c>
    </row>
    <row r="208" ht="15.75" customHeight="1">
      <c r="A208" s="220" t="str">
        <f>Seeds!AA210</f>
        <v>M2-NyO-21a-I-1</v>
      </c>
      <c r="B208" s="220" t="str">
        <f>Seeds!Z210</f>
        <v>{
    "id": "M2-NyO-21a-I-1",
    "stimulus": "&lt;p&gt;Elige la afirmación correcta.&lt;/p&gt;&lt;p style=\"text-align: center\"&gt;{{Q1}} + {{Q2}} = {{T1}}&lt;/p&gt;",
    "hint": "&lt;p&gt;Los números que se suman se llaman “sumandos”.&lt;/p&gt;",
    "feedback": "&lt;p&gt;Los números que se suman se llaman “sumandos”.&lt;/p&gt;&lt;p&gt;El resultado se llama “suma”.&lt;/p&gt;",
    "seed": {
        "parameters": [
            {
                "name": "Q1",
                "label": null,
                "min": 1,
                "max": 9,
                "step": 1
            },
            {
                "name": "Q2",
                "label": null,
                "min": 1,
                "max": 9,
                "step": 1
            }
        ],
        "calculated": [
            {
                "name": "T1",
                "label": "{{function}}",
                "function": "{{Q1}}+{{Q2}}",
                "temp": true
            },
            {
                "name": "A1",
                "label": "{{Q1}} es un sumando.",
                "function": ""
            },
            {
                "name": "A2",
                "label": "{{Q2}} es un sumando.",
                "function": ""
            },
            {
                "name": "A3",
                "label": "{{T1}} es un sumando.",
                "function": "",
                "incorrect": true
            }
        ],
        "uniques": true
    },
    "algorithm": {
        "name": "trueFalse",
        "template": "Multiple choice – standard",
        "params": {
            "countCorrect": 1,
            "countIncorrect": 1,
            "showCheckIcon": false,
            "columns": 2
        }
    }
}</v>
      </c>
      <c r="C208" s="220" t="str">
        <f t="shared" si="4"/>
        <v>#REF!</v>
      </c>
      <c r="D208" s="220" t="str">
        <f t="shared" si="2"/>
        <v>#REF!</v>
      </c>
    </row>
    <row r="209" ht="15.75" customHeight="1">
      <c r="A209" s="220" t="str">
        <f>Seeds!AA211</f>
        <v>M2-NyO-21a-E-1</v>
      </c>
      <c r="B209" s="220" t="str">
        <f>Seeds!Z211</f>
        <v>{
    "id": "M2-NyO-21a-E-1",
    "stimulus": "&lt;p&gt;Arrastra al lado de cada número su nombre.&lt;/p&gt;&lt;p style=\"text-align: center\"&gt;{{Q1}} + {{Q2}} = {{T1}}&lt;/p&gt;",
    "feedback": "&lt;p&gt;Los números que se suman se llaman “sumandos”.&lt;/p&gt;",
    "hint": "&lt;p&gt;Los números que se suman se llaman “sumandos”.&lt;/p&gt;&lt;p&gt;El resultado se llama “suma”.&lt;/p&gt;",
    "template": "&lt;p&gt;{{Q2}} → {{response}}&lt;/p&gt;&lt;p&gt;{{T1}} → {{response}}&lt;/p&gt;",
    "seed": {
        "parameters": [
            {
                "name": "Q1",
                "label": null,
                "min": 1,
                "max": 9,
                "step": 1
            },
            {
                "name": "Q2",
                "label": null,
                "min": 1,
                "max": 9,
                "step": 1
            }
        ],
        "calculated": [
            {
                "name": "T1",
                "label": "{{function}}",
                "function": "{{Q1}}+{{Q2}}",
                "temp": true
            },
            {
                "name": "A1",
                "label": "{{function}}",
                "function": "sumando"
            },
            {
                "name": "A2",
                "label": "{{function}}",
                "function": "suma"
            }
        ],
        "uniques": true
    },
    "algorithm": {
        "name": "calculateOperation",
        "template": "Cloze with drag &amp; drop",
        "params": {
            "keyboard": "NUMERICAL"
        }
    }
}</v>
      </c>
      <c r="C209" s="220" t="str">
        <f t="shared" si="4"/>
        <v>#REF!</v>
      </c>
      <c r="D209" s="220" t="str">
        <f t="shared" si="2"/>
        <v>#REF!</v>
      </c>
    </row>
    <row r="210" ht="15.75" customHeight="1">
      <c r="A210" s="220" t="str">
        <f>Seeds!AA212</f>
        <v>M2-NyO-21a-E-2</v>
      </c>
      <c r="B210" s="220" t="str">
        <f>Seeds!Z212</f>
        <v>{
    "id": "M2-NyO-21a-E-2",
    "stimulus": "&lt;p&gt;Arrastra al lado de cada número su nombre.&lt;/p&gt;&lt;p style=\"text-align: center\"&gt;{{Q1}} + {{Q2}} = {{T1}}&lt;/p&gt;",
    "feedback": "&lt;p&gt;Los números que se suman se llaman “sumandos”.&lt;/p&gt;",
    "hint": "&lt;p&gt;Los números que se suman se llaman “sumandos”.&lt;/p&gt;&lt;p&gt;El resultado se llama “suma”.&lt;/p&gt;",
    "template": "&lt;p&gt;{{T1}} → {{response}}&lt;/p&gt;&lt;p&gt;{{Q1}} → {{response}}&lt;/p&gt;",
    "seed": {
        "parameters": [
            {
                "name": "Q1",
                "label": null,
                "min": 1,
                "max": 9,
                "step": 1
            },
            {
                "name": "Q2",
                "label": null,
                "min": 1,
                "max": 9,
                "step": 1
            }
        ],
        "calculated": [
            {
                "name": "T1",
                "label": "{{function}}",
                "function": "{{Q1}}+{{Q2}}",
                "temp": true
            },
            {
                "name": "A1",
                "label": "{{function}}",
                "function": "suma"
            },
            {
                "name": "A2",
                "label": "{{function}}",
                "function": "sumando"
            }
        ],
        "uniques": true
    },
    "algorithm": {
        "name": "calculateOperation",
        "template": "Cloze with drag &amp; drop",
        "params": {
            "keyboard": "NUMERICAL"
        }
    }
}</v>
      </c>
      <c r="C210" s="220" t="str">
        <f t="shared" si="4"/>
        <v>#REF!</v>
      </c>
      <c r="D210" s="220" t="str">
        <f t="shared" si="2"/>
        <v>#REF!</v>
      </c>
    </row>
    <row r="211" ht="15.75" customHeight="1">
      <c r="A211" s="220" t="str">
        <f>Seeds!AA213</f>
        <v>M2-NyO-21b-I-1</v>
      </c>
      <c r="B211" s="220" t="str">
        <f>Seeds!Z213</f>
        <v>{
    "id": "M2-NyO-21b-I-1",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"&lt;p&gt;Arrastra el resultado correcto.&lt;/p&gt;",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11" s="220" t="str">
        <f t="shared" si="4"/>
        <v>#REF!</v>
      </c>
      <c r="D211" s="220" t="str">
        <f t="shared" si="2"/>
        <v>#REF!</v>
      </c>
    </row>
    <row r="212" ht="15.75" customHeight="1">
      <c r="A212" s="220" t="str">
        <f>Seeds!AA214</f>
        <v>M2-NyO-21b-E-1</v>
      </c>
      <c r="B212" s="220" t="str">
        <f>Seeds!Z214</f>
        <v>{
    "id": "M2-NyO-21b-E-1",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"&lt;p&gt;Escribe el resultado.&lt;/p&gt;",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12" s="220" t="str">
        <f t="shared" si="4"/>
        <v>#REF!</v>
      </c>
      <c r="D212" s="220" t="str">
        <f t="shared" si="2"/>
        <v>#REF!</v>
      </c>
    </row>
    <row r="213" ht="15.75" customHeight="1">
      <c r="A213" s="220" t="str">
        <f>Seeds!AA215</f>
        <v>M2-NyO-21b-A-1</v>
      </c>
      <c r="B213" s="220" t="str">
        <f>Seeds!Z215</f>
        <v>{
    "id": "M2-NyO-21b-A-1",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"&lt;p&gt;El juego de construcción de Natalia tiene {{T1}} bloques grandes y {{T2}} bloques pequeños. ¿Cuántos tiene en total?&lt;/p&gt;",
            "template": "&lt;p&gt;Tiene {{response}} bloques.&lt;/p&gt;",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13" s="220" t="str">
        <f t="shared" si="4"/>
        <v>#REF!</v>
      </c>
      <c r="D213" s="220" t="str">
        <f t="shared" si="2"/>
        <v>#REF!</v>
      </c>
    </row>
    <row r="214" ht="15.75" customHeight="1">
      <c r="A214" s="220" t="str">
        <f>Seeds!AA216</f>
        <v>M2-NyO-21b-A-2</v>
      </c>
      <c r="B214" s="220" t="str">
        <f>Seeds!Z216</f>
        <v>{
    "id": "M2-NyO-21b-A-2",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 una fiesta han ido {{T1}} niños y {{T2}} niñas. ¿Cuánta gente hay en la fiesta?&lt;/p&gt;",
            "template": "&lt;p&gt;Hay {{response}} niños y niñas.&lt;/p&gt;",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14" s="220" t="str">
        <f t="shared" si="4"/>
        <v>#REF!</v>
      </c>
      <c r="D214" s="220" t="str">
        <f t="shared" si="2"/>
        <v>#REF!</v>
      </c>
    </row>
    <row r="215" ht="15.75" customHeight="1">
      <c r="A215" s="220" t="str">
        <f>Seeds!AA217</f>
        <v>M2-NyO-21b-A-3</v>
      </c>
      <c r="B215" s="220" t="str">
        <f>Seeds!Z217</f>
        <v>{
    "id": "M2-NyO-21b-A-3",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"&lt;p&gt;En una laguna había {{T1}} patos. Más tarde han llegado otros {{T2}} patos más. ¿Cuántos hay ahora?&lt;/p&gt;",
            "template": "&lt;p&gt;En laguna hay {{response}} patos.&lt;/p&gt;",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15" s="220" t="str">
        <f t="shared" si="4"/>
        <v>#REF!</v>
      </c>
      <c r="D215" s="220" t="str">
        <f t="shared" si="2"/>
        <v>#REF!</v>
      </c>
    </row>
    <row r="216" ht="15.75" customHeight="1">
      <c r="A216" s="220" t="str">
        <f>Seeds!AA218</f>
        <v>M2-NyO-21c-I-1</v>
      </c>
      <c r="B216" s="220" t="str">
        <f>Seeds!Z218</f>
        <v>{
    "id": "M2-NyO-21c-I-1",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"&lt;p&gt;Arrastra el resultado de esta suma.&lt;/p&gt;",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"params":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C216" s="220" t="str">
        <f t="shared" si="4"/>
        <v>#REF!</v>
      </c>
      <c r="D216" s="220" t="str">
        <f t="shared" si="2"/>
        <v>#REF!</v>
      </c>
    </row>
    <row r="217" ht="15.75" customHeight="1">
      <c r="A217" s="220" t="str">
        <f>Seeds!AA219</f>
        <v>M2-NyO-21c-E-1</v>
      </c>
      <c r="B217" s="220" t="str">
        <f>Seeds!Z219</f>
        <v>{
    "id": "M2-NyO-21c-E-1",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"&lt;p&gt;Realiza la siguiente suma.&lt;/p&gt;",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C217" s="220" t="str">
        <f t="shared" si="4"/>
        <v>#REF!</v>
      </c>
      <c r="D217" s="220" t="str">
        <f t="shared" si="2"/>
        <v>#REF!</v>
      </c>
    </row>
    <row r="218" ht="15.75" customHeight="1">
      <c r="A218" s="220" t="str">
        <f>Seeds!AA220</f>
        <v>M2-NyO-21c-A-1</v>
      </c>
      <c r="B218" s="220" t="str">
        <f>Seeds!Z220</f>
        <v>{
    "id": "M2-NyO-21c-A-1",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granjero cuida a {{T1}} cabras y {{T2}} ovejas. ¿Cuántos animales tiene en total?&lt;/p&gt;",
            "template": "&lt;p&gt;Cuida a {{response}} animales.&lt;/p&gt;",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C218" s="220" t="str">
        <f t="shared" si="4"/>
        <v>#REF!</v>
      </c>
      <c r="D218" s="220" t="str">
        <f t="shared" si="2"/>
        <v>#REF!</v>
      </c>
    </row>
    <row r="219" ht="15.75" customHeight="1">
      <c r="A219" s="220" t="str">
        <f>Seeds!AA221</f>
        <v>M2-NyO-21c-A-2</v>
      </c>
      <c r="B219" s="220" t="str">
        <f>Seeds!Z221</f>
        <v>{
    "id": "M2-NyO-21c-A-2",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edificio está construido con {{T1}} ladrillos huecos y {{T2}} macizos. ¿Cuántos son en total?&lt;/p&gt;",
            "template": "&lt;p&gt;Son {{response}} ladrillos.&lt;/p&gt;",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C219" s="220" t="str">
        <f t="shared" si="4"/>
        <v>#REF!</v>
      </c>
      <c r="D219" s="220" t="str">
        <f t="shared" si="2"/>
        <v>#REF!</v>
      </c>
    </row>
    <row r="220" ht="15.75" customHeight="1">
      <c r="A220" s="220" t="str">
        <f>Seeds!AA222</f>
        <v>M2-NyO-21c-A-3</v>
      </c>
      <c r="B220" s="220" t="str">
        <f>Seeds!Z222</f>
        <v>{
    "id": "M2-NyO-21c-A-3",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camión transporta al mercado {{T1}} plátanos y {{T2}} peras. ¿Cuántas piezas de fruta lleva en total?&lt;/p&gt;",
            "template": "&lt;p&gt;Transporta {{response}} frutas.&lt;/p&gt;",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C220" s="220" t="str">
        <f t="shared" si="4"/>
        <v>#REF!</v>
      </c>
      <c r="D220" s="220" t="str">
        <f t="shared" si="2"/>
        <v>#REF!</v>
      </c>
    </row>
    <row r="221" ht="15.75" customHeight="1">
      <c r="A221" s="220" t="str">
        <f>Seeds!AA223</f>
        <v>M2-NyO-22a-I-1</v>
      </c>
      <c r="B221" s="220" t="str">
        <f>Seeds!Z223</f>
        <v>{
    "id": "M2-NyO-22a-I-1",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"&lt;p&gt;Selecciona el resultado de la siguiente suma.&lt;/p&gt;&lt;p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21" s="220" t="str">
        <f t="shared" si="4"/>
        <v>#REF!</v>
      </c>
      <c r="D221" s="220" t="str">
        <f t="shared" si="2"/>
        <v>#REF!</v>
      </c>
    </row>
    <row r="222" ht="15.75" customHeight="1">
      <c r="A222" s="220" t="str">
        <f t="shared" ref="A222:C222" si="5">#REF!</f>
        <v>#REF!</v>
      </c>
      <c r="B222" s="220" t="str">
        <f t="shared" si="5"/>
        <v>#REF!</v>
      </c>
      <c r="C222" s="220" t="str">
        <f t="shared" si="5"/>
        <v>#REF!</v>
      </c>
      <c r="D222" s="220" t="str">
        <f t="shared" si="2"/>
        <v>#REF!</v>
      </c>
    </row>
    <row r="223" ht="15.75" customHeight="1">
      <c r="A223" s="220" t="str">
        <f>Seeds!AA224</f>
        <v>M2-NyO-22a-E-1</v>
      </c>
      <c r="B223" s="220" t="str">
        <f>Seeds!Z224</f>
        <v>{
    "id": "M2-NyO-22a-E-1",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"&lt;p&gt;Calcula esta suma.&lt;/p&gt;",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23" s="220" t="str">
        <f>#REF!</f>
        <v>#REF!</v>
      </c>
      <c r="D223" s="220" t="str">
        <f t="shared" si="2"/>
        <v>#REF!</v>
      </c>
    </row>
    <row r="224" ht="15.75" customHeight="1">
      <c r="A224" s="220" t="str">
        <f t="shared" ref="A224:C224" si="6">#REF!</f>
        <v>#REF!</v>
      </c>
      <c r="B224" s="220" t="str">
        <f t="shared" si="6"/>
        <v>#REF!</v>
      </c>
      <c r="C224" s="220" t="str">
        <f t="shared" si="6"/>
        <v>#REF!</v>
      </c>
      <c r="D224" s="220" t="str">
        <f t="shared" si="2"/>
        <v>#REF!</v>
      </c>
    </row>
    <row r="225" ht="15.75" customHeight="1">
      <c r="A225" s="220" t="str">
        <f>Seeds!AA225</f>
        <v>M2-NyO-22a-A-1</v>
      </c>
      <c r="B225" s="220" t="str">
        <f>Seeds!Z225</f>
        <v>{
    "id": "M2-NyO-22a-A-1",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"&lt;p&gt;Un granjero ha cosechado {{T1}} manzanas y {{T2}} peras. ¿Cuánta fruta es?&lt;/p&gt;",
            "template": "&lt;p&gt;Ha recogido {{response}} frutas.&lt;/p&gt;",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25" s="220" t="str">
        <f t="shared" ref="C225:C417" si="7">#REF!</f>
        <v>#REF!</v>
      </c>
      <c r="D225" s="220" t="str">
        <f t="shared" si="2"/>
        <v>#REF!</v>
      </c>
    </row>
    <row r="226" ht="15.75" customHeight="1">
      <c r="A226" s="220" t="str">
        <f>Seeds!AA226</f>
        <v>M2-NyO-22a-A-2</v>
      </c>
      <c r="B226" s="220" t="str">
        <f>Seeds!Z226</f>
        <v>{
    "id": "M2-NyO-22a-A-2",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"&lt;p&gt;Guadalupe ha construido un castillo de juguete con {{T1}} bloques amarillos y {{T2}} bloques rojos. ¿Cuántos ha utilizado en total?&lt;/p&gt;",
            "template": "&lt;p&gt;Ha necesitado {{response}} bloques.&lt;/p&gt;",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26" s="220" t="str">
        <f t="shared" si="7"/>
        <v>#REF!</v>
      </c>
      <c r="D226" s="220" t="str">
        <f t="shared" si="2"/>
        <v>#REF!</v>
      </c>
    </row>
    <row r="227" ht="15.75" customHeight="1">
      <c r="A227" s="220" t="str">
        <f>Seeds!AA227</f>
        <v>M2-NyO-22a-A-3</v>
      </c>
      <c r="B227" s="220" t="str">
        <f>Seeds!Z227</f>
        <v>{
    "id": "M2-NyO-22a-A-3",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"&lt;p&gt;En un campeonato de Educación Física, los alumnos de un colegio han obtenido {{T1}} puntos y los del colegio rival, {{T2}} puntos. ¿Cuántos han logrado entre todos?&lt;/p&gt;",
            "template": "&lt;p&gt;Han ganado {{response}} puntos.&lt;/p&gt;",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27" s="220" t="str">
        <f t="shared" si="7"/>
        <v>#REF!</v>
      </c>
      <c r="D227" s="220" t="str">
        <f t="shared" si="2"/>
        <v>#REF!</v>
      </c>
    </row>
    <row r="228" ht="15.75" customHeight="1">
      <c r="A228" s="220" t="str">
        <f>Seeds!AA228</f>
        <v>M2-NyO-22b-I-1</v>
      </c>
      <c r="B228" s="220" t="str">
        <f>Seeds!Z228</f>
        <v>{
    "id": "M2-NyO-22b-I-1",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"&lt;p&gt;Elige el resultado de la siguiente suma.&lt;/p&gt;",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v>
      </c>
      <c r="C228" s="220" t="str">
        <f t="shared" si="7"/>
        <v>#REF!</v>
      </c>
      <c r="D228" s="220" t="str">
        <f t="shared" si="2"/>
        <v>#REF!</v>
      </c>
    </row>
    <row r="229" ht="15.75" customHeight="1">
      <c r="A229" s="220" t="str">
        <f>Seeds!AA229</f>
        <v>M2-NyO-22b-E-1</v>
      </c>
      <c r="B229" s="220" t="str">
        <f>Seeds!Z229</f>
        <v>{
    "id": "M2-NyO-22b-E-1",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"&lt;p&gt;Escribe el resultado de esta suma.&lt;/p&gt;",
            "template": "&lt;p style=\"text-align: center\"&gt;{{Q1}} + {{Q2}} + {{Q3}} = {{response}}&lt;/p&gt;",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v>
      </c>
      <c r="C229" s="220" t="str">
        <f t="shared" si="7"/>
        <v>#REF!</v>
      </c>
      <c r="D229" s="220" t="str">
        <f t="shared" si="2"/>
        <v>#REF!</v>
      </c>
    </row>
    <row r="230" ht="15.75" customHeight="1">
      <c r="A230" s="220" t="str">
        <f>Seeds!AA230</f>
        <v>M2-NyO-22b-A-1</v>
      </c>
      <c r="B230" s="220" t="str">
        <f>Seeds!Z230</f>
        <v>{
    "id": "M2-NyO-22b-A-1",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"&lt;p&gt;En el Día del Niño una juguetería vendió {{Q1}} coches, {{Q2}} muñecas y {{Q3}} juegos de mesa. ¿Cuántos juguetes compraron los clientes en total de estos tres tipos?&lt;/p&gt;",
            "template": "&lt;p&gt;Los clientes compraron {{response}} juguetes.&lt;/p&gt;",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v>
      </c>
      <c r="C230" s="220" t="str">
        <f t="shared" si="7"/>
        <v>#REF!</v>
      </c>
      <c r="D230" s="220" t="str">
        <f t="shared" si="2"/>
        <v>#REF!</v>
      </c>
    </row>
    <row r="231" ht="15.75" customHeight="1">
      <c r="A231" s="220" t="str">
        <f>Seeds!AA231</f>
        <v>M2-NyO-22b-A-2</v>
      </c>
      <c r="B231" s="220" t="str">
        <f>Seeds!Z231</f>
        <v>{
    "id": "M2-NyO-22b-A-2",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"&lt;p&gt;La madre de Sofía ha comprado {{Q1}} caramelos de fresa, {{Q2}} de limón y {{Q3}} de naranja para repartirlos en su cumpleaños. ¿Cuántos caramelos son en total?&lt;/p&gt;",
            "template": "&lt;p&gt;Son {{response}} caramelos.&lt;/p&gt;",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v>
      </c>
      <c r="C231" s="220" t="str">
        <f t="shared" si="7"/>
        <v>#REF!</v>
      </c>
      <c r="D231" s="220" t="str">
        <f t="shared" si="2"/>
        <v>#REF!</v>
      </c>
    </row>
    <row r="232" ht="15.75" customHeight="1">
      <c r="A232" s="220" t="str">
        <f>Seeds!AA232</f>
        <v>M2-NyO-22b-A-3</v>
      </c>
      <c r="B232" s="220" t="str">
        <f>Seeds!Z232</f>
        <v>{
    "id": "M2-NyO-22b-A-3",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"&lt;p&gt;En una biblioteca hay {{Q1}} libros de viajes, {{Q2}} novelas y {{Q3}} manuales. ¿Cuántos son en total?&lt;/p&gt;",
            "template": "&lt;p&gt;Hay {{response}} libros.&lt;/p&gt;",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v>
      </c>
      <c r="C232" s="220" t="str">
        <f t="shared" si="7"/>
        <v>#REF!</v>
      </c>
      <c r="D232" s="220" t="str">
        <f t="shared" si="2"/>
        <v>#REF!</v>
      </c>
    </row>
    <row r="233" ht="15.75" customHeight="1">
      <c r="A233" s="220" t="str">
        <f>Seeds!AA238</f>
        <v>M2-NyO-62a-I-1</v>
      </c>
      <c r="B233" s="220" t="str">
        <f>Seeds!Z238</f>
        <v>{
    "id": "M2-NyO-62a-I-1",
    "stimulus": "&lt;p&gt;¿Cuál es el resultado de esta suma? Arrastra la opción correcta.&lt;/p&gt;",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"name": "Q5",
                "label": null,
                "min": 10,
                "max": 99,
                "step": 1
            },
            {
                "name": "Q6",
                "label": null,
                "min": 10,
                "max": 99,
                "step": 1
            }
        ],
        "calculated": [
            {
                "name": "T1",
                "label": "{{function}}",
                "function": "{{Q1}}+{{Q2}}+{{Q3}}+{{Q4}}-math.floor(({{Q1}}+{{Q2}}+{{Q3}}+{{Q4}})/10)*10",
                "temp": "true"
            },
            {
                "name": "A1",
                "label": "{{function}}",
                "function": "{{Q1}}+{{Q2}}+{{Q3}}+{{Q4}}"
            },
            {
                "name": "A2",
                "label": "{{function}}",
                "function": "{{Q1}}+{{Q2}}+{{Q3}}+{{Q5}}"
            },
            {
                "name": "A3",
                "label": "{{function}}",
                "function": "{{Q1}}+{{Q2}}+{{Q3}}+{{Q6}}"
            }
        ],
        "uniques": true
    },
    "algorithm": {
        "name": "calculateOperation",
        "template": "Cloze with drag &amp; drop"
    }
}</v>
      </c>
      <c r="C233" s="220" t="str">
        <f t="shared" si="7"/>
        <v>#REF!</v>
      </c>
      <c r="D233" s="220" t="str">
        <f t="shared" si="2"/>
        <v>#REF!</v>
      </c>
    </row>
    <row r="234" ht="15.75" customHeight="1">
      <c r="A234" s="220" t="str">
        <f>Seeds!AA239</f>
        <v>M2-NyO-62a-E-1</v>
      </c>
      <c r="B234" s="220" t="str">
        <f>Seeds!Z239</f>
        <v>{
    "id": "M2-NyO-62a-E-1",
    "stimulus": "&lt;p&gt;Suma estos 4 números.&lt;/p&gt;",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v>
      </c>
      <c r="C234" s="220" t="str">
        <f t="shared" si="7"/>
        <v>#REF!</v>
      </c>
      <c r="D234" s="220" t="str">
        <f t="shared" si="2"/>
        <v>#REF!</v>
      </c>
    </row>
    <row r="235" ht="15.75" customHeight="1">
      <c r="A235" s="220" t="str">
        <f>Seeds!AA240</f>
        <v>M2-NyO-62a-A-1</v>
      </c>
      <c r="B235" s="220" t="str">
        <f>Seeds!Z240</f>
        <v>{
    "id": "M2-NyO-62a-A-1",
    "stimulus": "&lt;p&gt;Un agricultor ha recogido de sus árboles frutales {{Q1}} kg de naranjas, {{Q2}} kg de limones, {{Q3}} kg de peras y {{Q4}} kg de mandarinas. ¿Cuántos kilogramos de fruta ha recogido en total?&lt;/p&gt;",
    "template": "&lt;p&gt;{{response}} kg de fruta.&lt;/p&gt;",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v>
      </c>
      <c r="C235" s="220" t="str">
        <f t="shared" si="7"/>
        <v>#REF!</v>
      </c>
      <c r="D235" s="220" t="str">
        <f t="shared" si="2"/>
        <v>#REF!</v>
      </c>
    </row>
    <row r="236" ht="15.75" customHeight="1">
      <c r="A236" s="220" t="str">
        <f>Seeds!AA241</f>
        <v>M2-NyO-62a-A-2</v>
      </c>
      <c r="B236" s="220" t="str">
        <f>Seeds!Z241</f>
        <v>{
    "id": "M2-NyO-62a-A-2",
    "stimulus": "&lt;p&gt;Susana es una coleccionista de conchas. El primer día en la playa ha recogido {{Q1}}; el segundo, {{Q2}}; el tercero, {{Q3}}; y el cuarto recogió {{Q4}} conchas. ¿Cuántas conchas ha reunido en total?&lt;/p&gt;",
    "template": "&lt;p&gt;{{response}} conchas.&lt;/p&gt;",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v>
      </c>
      <c r="C236" s="220" t="str">
        <f t="shared" si="7"/>
        <v>#REF!</v>
      </c>
      <c r="D236" s="220" t="str">
        <f t="shared" si="2"/>
        <v>#REF!</v>
      </c>
    </row>
    <row r="237" ht="15.75" customHeight="1">
      <c r="A237" s="220" t="str">
        <f>Seeds!AA242</f>
        <v>M2-NyO-62a-A-3</v>
      </c>
      <c r="B237" s="220" t="str">
        <f>Seeds!Z242</f>
        <v>{
    "id": "M2-NyO-62a-A-3",
    "stimulus": "&lt;p&gt;La primera semana de primavera, un equipo de reforestación plantó {{Q1}} árboles; la segunda, {{Q2}}; la tercera, {{Q3}}; y la cuarta, {{Q4}}. ¿Cuántos árboles plantaron en total?&lt;/p&gt;",
    "template": "&lt;p&gt;{{response}} árboles.&lt;/p&gt;",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v>
      </c>
      <c r="C237" s="220" t="str">
        <f t="shared" si="7"/>
        <v>#REF!</v>
      </c>
      <c r="D237" s="220" t="str">
        <f t="shared" si="2"/>
        <v>#REF!</v>
      </c>
    </row>
    <row r="238" ht="15.75" customHeight="1">
      <c r="A238" s="220" t="str">
        <f>Seeds!AA243</f>
        <v>M2-NyO-66a-I-1</v>
      </c>
      <c r="B238" s="220" t="str">
        <f>Seeds!Z243</f>
        <v>{
    "id": "M2-NyO-66a-I-1",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"&lt;p&gt;¿Cuál es el resultado de esta suma? Selecciona la opción correcta.&lt;/p&gt;&lt;p style=\"text-align: center\"&gt;{{Q1}} + {{Q2}} = ...&lt;/p&gt;",
            "seed": {
                "calculated": [
                    {
                        "name": "A1",
                        "label": "{{function}}",
                        "function": "{{Q1}}+{{Q2}}"
                    },
                    {
                        "name": "A2",
                        "label": "{{function}}",
                        "function": "{{Q1}}+{{Q3}}",
                        "incorrect": true
                    },
                    {
                        "name": "A3",
                        "label": "{{function}}",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238" s="220" t="str">
        <f t="shared" si="7"/>
        <v>#REF!</v>
      </c>
      <c r="D238" s="220" t="str">
        <f t="shared" si="2"/>
        <v>#REF!</v>
      </c>
    </row>
    <row r="239" ht="15.75" customHeight="1">
      <c r="A239" s="220" t="str">
        <f>Seeds!AA244</f>
        <v>M2-NyO-66a-E-1</v>
      </c>
      <c r="B239" s="220" t="str">
        <f>Seeds!Z244</f>
        <v>{
    "id": "M2-NyO-66a-E-1",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"&lt;p&gt;Escribe el resultado de esta suma.&lt;/p&gt;",
            "template": "&lt;p style=\"text-align: center\"&gt;{{Q1}} + {{Q2}} = {{response}}&lt;/p&gt;",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239" s="220" t="str">
        <f t="shared" si="7"/>
        <v>#REF!</v>
      </c>
      <c r="D239" s="220" t="str">
        <f t="shared" si="2"/>
        <v>#REF!</v>
      </c>
    </row>
    <row r="240" ht="15.75" customHeight="1">
      <c r="A240" s="220" t="str">
        <f>Seeds!AA245</f>
        <v>M2-NyO-66a-A-1</v>
      </c>
      <c r="B240" s="220" t="str">
        <f>Seeds!Z245</f>
        <v>{
    "id": "M2-NyO-66a-A-1",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"&lt;p&gt;Los padres de Damián guardan todos sus dibujos, los {{Q1}} dibujos hechos con lapiceros y los {{Q2}} de acuarelas. ¿Cuántos tienen en total?&lt;/p&gt;",
            "template": "&lt;p&gt;Guardan {{response}} dibujos.&lt;/p&gt;",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240" s="220" t="str">
        <f t="shared" si="7"/>
        <v>#REF!</v>
      </c>
      <c r="D240" s="220" t="str">
        <f t="shared" si="2"/>
        <v>#REF!</v>
      </c>
    </row>
    <row r="241" ht="15.75" customHeight="1">
      <c r="A241" s="220" t="str">
        <f>Seeds!AA246</f>
        <v>M2-NyO-66a-A-2</v>
      </c>
      <c r="B241" s="220" t="str">
        <f>Seeds!Z246</f>
        <v>{
    "id": "M2-NyO-66a-A-2",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"&lt;p&gt;Natalia ha recibido {{Q1}} puntos en la 1.ª fase de un videojuego y {{Q2}} en la segunda. ¿Cuántos puntos ha obtenido en total?&lt;/p&gt;",
            "template": "&lt;p&gt;Ha ganado {{response}} puntos.&lt;/p&gt;",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241" s="220" t="str">
        <f t="shared" si="7"/>
        <v>#REF!</v>
      </c>
      <c r="D241" s="220" t="str">
        <f t="shared" si="2"/>
        <v>#REF!</v>
      </c>
    </row>
    <row r="242" ht="15.75" customHeight="1">
      <c r="A242" s="220" t="str">
        <f>Seeds!AA247</f>
        <v>M2-NyO-66a-A-3</v>
      </c>
      <c r="B242" s="220" t="str">
        <f>Seeds!Z247</f>
        <v>{
    "id": "M2-NyO-66a-A-3",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"&lt;p&gt;En el colegio de Susana han organizado una colecta para arreglar un parque. Han recaudado {{Q1}} € en donaciones y {{Q2}} € con un mercadillo. ¿Cuánto dinero han reunido en total?&lt;/p&gt;",
            "template": "&lt;p&gt;Ha conseguido {{response}} €.&lt;/p&gt;",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242" s="220" t="str">
        <f t="shared" si="7"/>
        <v>#REF!</v>
      </c>
      <c r="D242" s="220" t="str">
        <f t="shared" si="2"/>
        <v>#REF!</v>
      </c>
    </row>
    <row r="243" ht="15.75" customHeight="1">
      <c r="A243" s="220" t="str">
        <f>Seeds!AA248</f>
        <v>M2-NyO-24a-I-1</v>
      </c>
      <c r="B243" s="220" t="str">
        <f>Seeds!Z248</f>
        <v>{
    "id": "M2-NyO-24a-I-1",
    "stimulus": "&lt;p&gt;¿Cuál es el resultado?&lt;/p&gt;&lt;p style=\"text-align: center\"&gt;{{T1}} + 10 = ...&lt;/p&gt;",
    "hint": "&lt;p&gt;Suma 1 a las decenas.&lt;/p&gt;",
    "feedback": "&lt;p&gt;Sumar 10 es sumar 1 a las decenas:&lt;/p&gt;&lt;p style=\"text-align: center\"&gt;&lt;b&gt;{{T2}}&lt;/b&gt;{{T3}} + &lt;b&gt;1&lt;/b&gt;0 = &lt;b&gt;{{T4}}&lt;/b&gt;{{T3}}&lt;/p&gt;",
    "seed": {
        "parameters": [
            {
                "name": "Q1",
                "label": null,
                "min": 20,
                "max": 99,
                "step": 1
            },
            {
                "name": "Q2",
                "label": null,
                "min": 20,
                "max": 99,
                "step": 1
            },
            {
                "name": "Q3",
                "label": null,
                "min": 20,
                "max": 99,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"math.floor({{T1}}/10)+1",
                "temp": true
            }
        ],
        "uniques": true
    },
    "algorithm": {
        "name": "trueFalse",
        "template": "Multiple choice – standard",
        "params": {
            "countCorrect": 1,
            "countIncorrect": 2,
            "showCheckIcon": false,
            "columns": 3
        }
    }
}</v>
      </c>
      <c r="C243" s="220" t="str">
        <f t="shared" si="7"/>
        <v>#REF!</v>
      </c>
      <c r="D243" s="220" t="str">
        <f t="shared" si="2"/>
        <v>#REF!</v>
      </c>
    </row>
    <row r="244" ht="15.75" customHeight="1">
      <c r="A244" s="220" t="str">
        <f>Seeds!AA249</f>
        <v>M2-NyO-24a-E-1</v>
      </c>
      <c r="B244" s="220" t="str">
        <f>Seeds!Z249</f>
        <v>{
    "id": "M2-NyO-24a-E-1",
    "stimulus": "&lt;p&gt;Escribe el resultado.&lt;/p&gt;",
    "feedback": "&lt;p&gt;Sumar 10 es sumar 1 a las decenas:&lt;/p&gt;&lt;p style=\"text-align: center\"&gt;&lt;b&gt;{{T2}}&lt;/b&gt;{{T3}} + &lt;b&gt;1&lt;/b&gt;0 = &lt;b&gt;{{T4}}&lt;/b&gt;{{T3}}&lt;/p&gt;",
    "hint": "&lt;p&gt;Suma 1 a las decenas.&lt;/p&gt;",
    "template": "&lt;p style=\"text-align: center\"&gt;{{Q1}} + 10 = {{response}}&lt;/p&gt;",
    "seed": {
        "parameters": [
            {
                "name": "Q1",
                "label": null,
                "min": 20,
                "max": 89,
                "step": 1
            }
        ],
        "calculated": [
            {
                "name": "T2",
                "label": "{{function}}",
                "function": " math.floor({{Q1}}/10)",
                "temp": true
            },
            {
                "name": "T3",
                "label": "{{function}}",
                "function": "{{Q1}}-math.floor({{Q1}}/10)*10",
                "temp": true
            },
            {
                "name": "T4",
                "label": "{{function}}",
                "function": "math.floor({{Q1}}/10)+1",
                "temp": true
            },
            {
                "name": "A1",
                "label": "{{function}}",
                "function": "{{Q1}}+10"
            }
        ],
        "uniques": true
    },
    "algorithm": {
        "name": "calculateOperation",
        "params": {
            "method": "equivLiteral",
            "keyboard": "NUMERICAL"
        }
    }
}</v>
      </c>
      <c r="C244" s="220" t="str">
        <f t="shared" si="7"/>
        <v>#REF!</v>
      </c>
      <c r="D244" s="220" t="str">
        <f t="shared" si="2"/>
        <v>#REF!</v>
      </c>
    </row>
    <row r="245" ht="15.75" customHeight="1">
      <c r="A245" s="220" t="str">
        <f>Seeds!AA250</f>
        <v>M2-NyO-54a-I-1</v>
      </c>
      <c r="B245" s="220" t="str">
        <f>Seeds!Z250</f>
        <v>{
    "id": "M2-NyO-54a-I-1",
    "stimulus": "&lt;p&gt;Arrastra el resultado de esta suma.&lt;/p&gt;",
    "feedback": "&lt;p&gt;Sumar {{T2}} es sumar {{Q4}} a las decenas:&lt;/p&gt;&lt;p style=\"text-align: center\"&gt;&lt;b&gt;{{T3}}&lt;/b&gt;{{T4}} + &lt;b&gt;{{Q4}}&lt;/b&gt;0 = &lt;b&gt;{{T5}}&lt;/b&gt;{{T4}}&lt;/p&gt;",
    "hint": "&lt;p&gt;Suma {{Q4}} a las decenas.&lt;/p&gt;",
    "template": "&lt;p style=\"text-align: center\"&gt;{{T1}} + {{T2}} = {{response}}&lt;/p&gt;",
    "seed": {
        "parameters": [
            {
                "name": "Q1",
                "label": null,
                "min": 61,
                "max": 99,
                "step": 1
            },
            {
                "name": "Q2",
                "label": null,
                "min": 61,
                "max": 99,
                "step": 1
            },
            {
                "name": "Q3",
                "label": null,
                "min": 61,
                "max": 99,
                "step": 1
            },
            {
                "name": "Q4",
                "label": null,
                "list": [
                    2,
                    3,
                    4,
                    5
                ]
            }
        ],
        "calculated": [
            {
                "name": "T1",
                "label": "{{function}}",
                "function": "{{Q1}}-{{Q4}}*10",
                "temp": true
            },
            {
                "name": "T2",
                "label": "{{function}}",
                "function": "{{Q4}}*10",
                "temp": true
            },
            {
                "name": "T3",
                "label": "{{function}}",
                "function": " math.floor({{T1}}/10)",
                "temp": true
            },
            {
                "name": "T4",
                "label": "{{function}}",
                "function": "{{T1}}-math.floor({{T1}}/10)*10",
                "temp": true
            },
            {
                "name": "T5",
                "label": "{{function}}",
                "function": "math.floor({{T1}}/10)+{{Q4}}",
                "temp": true
            },
            {
                "name": "A1",
                "label": "{{function}}",
                "function": "{{Q1}}"
            },
            {
                "name": "A2",
                "label": "{{function}}",
                "function": "{{Q2}}",
                "incorrect": true
            },
            {
                "name": "A3",
                "label": "{{function}}",
                "function": "{{Q3}}",
                "incorrect": true
            }
        ],
        "uniques": true
    },
    "algorithm": {
        "name": "calculateOperation",
        "template": "Cloze with drag &amp; drop",
        "params": {
            "keyboard": "NUMERICAL"
        }
    }
}</v>
      </c>
      <c r="C245" s="220" t="str">
        <f t="shared" si="7"/>
        <v>#REF!</v>
      </c>
      <c r="D245" s="220" t="str">
        <f t="shared" si="2"/>
        <v>#REF!</v>
      </c>
    </row>
    <row r="246" ht="15.75" customHeight="1">
      <c r="A246" s="220" t="str">
        <f>Seeds!AA251</f>
        <v>M2-NyO-54a-E-1</v>
      </c>
      <c r="B246" s="220" t="str">
        <f>Seeds!Z251</f>
        <v>{
    "id": "M2-NyO-54a-E-1",
    "stimulus": "&lt;p&gt;Escribe el resultado de esta suma.&lt;/p&gt;",
    "feedback": "&lt;p&gt;Sumar {{T2}} es sumar {{Q2}} a las decenas:&lt;/p&gt;&lt;p style=\"text-align: center\"&gt;&lt;b&gt;{{T3}}&lt;/b&gt;{{T4}} + &lt;b&gt;{{Q2}}&lt;/b&gt;0 = &lt;b&gt;{{T5}}&lt;/b&gt;{{T4}}&lt;/p&gt;",
    "hint": "&lt;p&gt;Suma {{Q2}} a las decenas.&lt;/p&gt;",
    "template": "&lt;p style=\"text-align: center\"&gt;{{Q1}} + {{T2}} = {{response}}&lt;/p&gt;",
    "seed": {
        "parameters": [
            {
                "name": "Q1",
                "label": null,
                "min": 10,
                "max": 49,
                "step": 1
            },
            {
                "name": "Q2",
                "label": null,
                "list": [
                    2,
                    3,
                    4,
                    5
                ]
            }
        ],
        "calculated": [
            {
                "name": "T2",
                "label": "{{function}}",
                "function": "{{Q2}}*10",
                "temp": true
            },
            {
                "name": "T3",
                "label": "{{function}}",
                "function": "math.floor({{Q1}}/10)",
                "temp": true
            },
            {
                "name": "T4",
                "label": "{{function}}",
                "function": "{{Q1}}-math.floor({{Q1}}/10)*10",
                "temp": true
            },
            {
                "name": "T5",
                "label": "{{function}}",
                "function": "math.floor({{Q1}}/10)+{{Q2}}",
                "temp": true
            },
            {
                "name": "A1",
                "label": "{{function}}",
                "function": "{{Q1}}+{{Q2}}*10"
            }
        ],
        "uniques": true
    },
    "algorithm": {
        "name": "calculateOperation",
        "params": {
            "method": "equivLiteral",
            "keyboard": "NUMERICAL"
        }
    }
}</v>
      </c>
      <c r="C246" s="220" t="str">
        <f t="shared" si="7"/>
        <v>#REF!</v>
      </c>
      <c r="D246" s="220" t="str">
        <f t="shared" si="2"/>
        <v>#REF!</v>
      </c>
    </row>
    <row r="247" ht="15.75" customHeight="1">
      <c r="A247" s="220" t="str">
        <f>Seeds!AA252</f>
        <v>M2-NyO-24b-I-1</v>
      </c>
      <c r="B247" s="220" t="str">
        <f>Seeds!Z252</f>
        <v>{
    "id": "M2-NyO-24b-I-1",
    "stimulus": "&lt;p&gt;¿Cuál es el resultado de esta suma?&lt;/p&gt;",
    "template": "&lt;p style=\"text-align: center\"&gt;{{Q1}} + {{T1}} = {{response}}&lt;/p&gt;",
    "hint": "&lt;p&gt;Puedes ayudarte usando los dedos.&lt;/p&gt;",
    "feedback": "&lt;p&gt;Para calcular esta suma, puedes ayudarte usando los dedos.&lt;/p&gt;",
    "seed": {
        "parameters": [
            {
                "name": "Q1",
                "label": null,
                "min": 1,
                "max": 9,
                "step": 1
            },
            {
                "name": "Q2",
                "label": null,
                "list": [
                    5,
                    6,
                    7,
                    8,
                    9,
                    11,
                    12,
                    13,
                    14,
                    15
                ]
            },
            {
                "name": "Q3",
                "label": null,
                "list": [
                    5,
                    6,
                    7,
                    8,
                    9,
                    11,
                    12,
                    13,
                    14,
                    15
                ]
            }
        ],
        "calculated": [
            {
                "name": "T1",
                "label": "{{function}}",
                "function": "T1= 10-{{Q1}}",
                "temp": true
            },
            {
                "name": "A1",
                "label": "10",
                "function": "",
                "group": 1
            },
            {
                "name": "A2",
                "label": "{{Q2}}",
                "function": "",
                "group": 1,
                "incorrect": true
            },
            {
                "name": "A3",
                "label": "{{Q3}}",
                "function": "",
                "group": 1,
                "incorrect": true
            }
        ],
        "uniques": true
    },
    "algorithm": {
        "name": "groupResponses",
        "template": "Cloze with drop down"
    }
}</v>
      </c>
      <c r="C247" s="220" t="str">
        <f t="shared" si="7"/>
        <v>#REF!</v>
      </c>
      <c r="D247" s="220" t="str">
        <f t="shared" si="2"/>
        <v>#REF!</v>
      </c>
    </row>
    <row r="248" ht="15.75" customHeight="1">
      <c r="A248" s="220" t="str">
        <f>Seeds!AA253</f>
        <v>M2-NyO-24b-E-1</v>
      </c>
      <c r="B248" s="220" t="str">
        <f>Seeds!Z253</f>
        <v>{
    "id": "M2-NyO-24b-E-1",
    "stimulus": "&lt;p&gt;Escribe el resultado de esta suma.&lt;/p&gt;",
    "feedback": "&lt;p&gt;Para calcular esta suma, puedes ayudarte usando los dedos.&lt;/p&gt;",
    "hint": "&lt;p&gt;Puedes ayudarte usando los dedos.&lt;/p&gt;",
    "template": "&lt;p style=\"text-align: center\"&gt;{{Q1}} + {{T1}} = {{response}}&lt;/p&gt;",
    "seed": {
        "parameters": [
            {
                "name": "Q1",
                "label": null,
                "list": [
                    1,
                    2,
                    3,
                    4,
                    5,
                    6,
                    7,
                    8,
                    9
                ]
            }
        ],
        "calculated": [
            {
                "name": "T1",
                "label": "{{function}}",
                "function": " 10-{{Q1}}",
                "temp": true
            },
            {
                "name": "A1",
                "label": "{{function}}",
                "function": "10"
            }
        ],
        "uniques": true
    },
    "algorithm": {
        "name": "calculateOperation",
        "params": {
            "method": "equivLiteral",
            "keyboard": "NUMERICAL"
        }
    }
}</v>
      </c>
      <c r="C248" s="220" t="str">
        <f t="shared" si="7"/>
        <v>#REF!</v>
      </c>
      <c r="D248" s="220" t="str">
        <f t="shared" si="2"/>
        <v>#REF!</v>
      </c>
    </row>
    <row r="249" ht="15.75" customHeight="1">
      <c r="A249" s="220" t="str">
        <f>Seeds!AA254</f>
        <v>M2-NyO-25a-I-1</v>
      </c>
      <c r="B249" s="220" t="str">
        <f>Seeds!Z254</f>
        <v>{
    "id": "M2-NyO-25a-I-1",
    "stimulus": "&lt;p&gt;Selecciona el resultado de esta suma.&lt;/p&gt;&lt;p style=\"text-align: center\"&gt;{{T1}} + 10 = ...&lt;/p&gt;",
    "hint": "&lt;p&gt;Suma 1 a las decenas.&lt;/p&gt;",
    "feedback": "&lt;p&gt;Sumar 10 es sumar 1 a las decenas:&lt;/p&gt;&lt;p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v>
      </c>
      <c r="C249" s="220" t="str">
        <f t="shared" si="7"/>
        <v>#REF!</v>
      </c>
      <c r="D249" s="220" t="str">
        <f t="shared" si="2"/>
        <v>#REF!</v>
      </c>
    </row>
    <row r="250" ht="15.75" customHeight="1">
      <c r="A250" s="220" t="str">
        <f>Seeds!AA255</f>
        <v>M2-NyO-25a-E-1</v>
      </c>
      <c r="B250" s="220" t="str">
        <f>Seeds!Z255</f>
        <v>{
    "id": "M2-NyO-25a-E-1",
    "stimulus": "&lt;p&gt;Escribe el resultado de esta suma.&lt;/p&gt;",
    "feedback": "&lt;p&gt;Sumar 10 es sumar 1 a las decenas:&lt;/p&gt;&lt;p style=\"text-align: center\"&gt;{{Q1}}&lt;b&gt;{{T2}}&lt;/b&gt;{{Q3}} + &lt;b&gt;1&lt;/b&gt;0 = {{Q1}}&lt;b&gt;{{Q2}}&lt;/b&gt;{{Q3}}&lt;/p&gt;",
    "hint": "&lt;p&gt;Suma 1 a las decenas.&lt;/p&gt;",
    "template": "&lt;p style=\"text-align: center\"&gt;{{T1}} + 10 = {{response}}&lt;/p&gt;",
    "seed": {
        "parameters": [
            {
                "name": "Q1",
                "label": null,
                "list": [
                    1,
                    2,
                    3,
                    4,
                    5,
                    6,
                    7,
                    8,
                    9
                ]
            },
            {
                "name": "Q2",
                "label": null,
                "list": [
                    1,
                    2,
                    3,
                    4,
                    5,
                    6,
                    7,
                    8,
                    9
                ]
            },
            {
                "name": "Q3",
                "label": null,
                "list": [
                    1,
                    2,
                    3,
                    4,
                    5,
                    6,
                    7,
                    8,
                    9
                ]
            }
        ],
        "calculated": [
            {
                "name": "T1",
                "label": "{{function}}",
                "function": "{{Q1}}*100+{{Q2}}*10+{{Q3}}-10",
                "temp": true
            },
            {
                "name": "T2",
                "label": "{{function}}",
                "function": "{{Q2}}-1",
                "temp": true
            },
            {
                "name": "A1",
                "label": "{{function}}",
                "function": "{{Q1}}*100+{{Q2}}*10+{{Q3}}"
            }
        ],
        "uniques": true
    },
    "algorithm": {
        "name": "calculateOperation",
        "params": {
            "method": "equivLiteral",
            "keyboard": "NUMERICAL"
        }
    }
}</v>
      </c>
      <c r="C250" s="220" t="str">
        <f t="shared" si="7"/>
        <v>#REF!</v>
      </c>
      <c r="D250" s="220" t="str">
        <f t="shared" si="2"/>
        <v>#REF!</v>
      </c>
    </row>
    <row r="251" ht="15.75" customHeight="1">
      <c r="A251" s="220" t="str">
        <f>Seeds!AA256</f>
        <v>M2-NyO-55a-I-1</v>
      </c>
      <c r="B251" s="220" t="str">
        <f>Seeds!Z256</f>
        <v>{
    "id": "M2-NyO-55a-I-1",
    "stimulus": "&lt;p&gt;Arrastra el resultado de esta suma.&lt;/p&gt;",
    "template": "&lt;p style=\"text-align: center\"&gt;{{T1}} + 100 = {{response}}&lt;/p&gt;",
    "hint": "&lt;p&gt;Suma 1 a las centenas.&lt;/p&gt;",
    "feedback": "&lt;p&gt;Sumar 100 es sumar 1 a las centenas:&lt;/p&gt;&lt;p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C251" s="220" t="str">
        <f t="shared" si="7"/>
        <v>#REF!</v>
      </c>
      <c r="D251" s="220" t="str">
        <f t="shared" si="2"/>
        <v>#REF!</v>
      </c>
    </row>
    <row r="252" ht="15.75" customHeight="1">
      <c r="A252" s="220" t="str">
        <f>Seeds!AA257</f>
        <v>M2-NyO-55a-E-1</v>
      </c>
      <c r="B252" s="220" t="str">
        <f>Seeds!Z257</f>
        <v>{
    "id": "M2-NyO-55a-E-1",
    "stimulus": "&lt;p&gt;Escribe el resultado de esta suma.&lt;/p&gt;",
    "feedback": "&lt;p&gt;Sumar 100 es sumar 1 a las centenas:&lt;/p&gt;&lt;p style=\"text-align: center\"&gt;&lt;b&gt;{{Q1}}&lt;/b&gt;{{Q2}}{{Q3}} + &lt;b&gt;1&lt;/b&gt;00 = &lt;b&gt;{{T2}}&lt;/b&gt;{{Q2}}{{Q3}}&lt;/p&gt;",
    "hint": "&lt;p&gt;Suma 1 a las centenas.&lt;/p&gt;",
    "template": "&lt;p style=\"text-align: center\"&gt;{{T1}} + 100 = {{response}}&lt;/p&gt;",
    "seed": {
        "parameters": [
            {
                "name": "Q1",
                "label": null,
                "min": 1,
                "max": 8,
                "step": 1
            },
            {
                "name": "Q2",
                "label": null,
                "min": 0,
                "max": 9,
                "step": 1
            },
            {
                "name": "Q3",
                "label": null,
                "min": 0,
                "max": 9,
                "step": 1
            }
        ],
        "calculated": [
            {
                "name": "T1",
                "label": "{{function}}",
                "function": "{{Q1}}*100+{{Q2}}*10+{{Q3}}",
                "temp": true
            },
            {
                "name": "T2",
                "label": "{{function}}",
                "function": "{{Q1}}+1",
                "temp": true
            },
            {
                "name": "A1",
                "label": "{{function}}",
                "function": "{{T1}}+100"
            }
        ],
        "uniques": true
    },
    "algorithm": {
        "name": "calculateOperation",
        "params": {
            "method": "equivLiteral",
            "keyboard": "NUMERICAL"
        }
    }
}</v>
      </c>
      <c r="C252" s="220" t="str">
        <f t="shared" si="7"/>
        <v>#REF!</v>
      </c>
      <c r="D252" s="220" t="str">
        <f t="shared" si="2"/>
        <v>#REF!</v>
      </c>
    </row>
    <row r="253" ht="15.75" customHeight="1">
      <c r="A253" s="220" t="str">
        <f>Seeds!AA258</f>
        <v>M2-NyO-54b-I-1</v>
      </c>
      <c r="B253" s="220" t="str">
        <f>Seeds!Z258</f>
        <v>{
    "id": "M2-NyO-54b-I-1",
    "stimulus": "&lt;p&gt;Escoge el resultado de esta suma:&lt;/p&gt;&lt;p style=\"text-align: center\"&gt;{{T1}} + {{T2}} = ...&lt;/p&gt;",
    "hint": "&lt;p&gt;Suma {{Q3}} a las decenas.&lt;/p&gt;",
    "feedback": "&lt;p&gt;Sumar {{T2}} es sumar {{Q3}} a las decenas:&lt;/p&gt;&lt;p style=\"text-align: center\"&gt;{{Q1}}&lt;b&gt;{{T3}}&lt;/b&gt;{{Q4}} + &lt;b&gt;{{Q3}}&lt;/b&gt;0 = {{Q1}}&lt;b&gt;{{Q2}}&lt;/b&gt;{{Q4}}&lt;/p&gt;",
    "seed": {
        "parameters": [
            {
                "name": "Q1",
                "label": null,
                "min": 1,
                "max": 9,
                "step": 1
            },
            {
                "name": "Q2",
                "label": null,
                "min": 5,
                "max": 9,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C253" s="220" t="str">
        <f t="shared" si="7"/>
        <v>#REF!</v>
      </c>
      <c r="D253" s="220" t="str">
        <f t="shared" si="2"/>
        <v>#REF!</v>
      </c>
    </row>
    <row r="254" ht="15.75" customHeight="1">
      <c r="A254" s="220" t="str">
        <f>Seeds!AA259</f>
        <v>M2-NyO-54b-E-1</v>
      </c>
      <c r="B254" s="220" t="str">
        <f>Seeds!Z259</f>
        <v>{
    "id": "M2-NyO-54b-E-1",
    "stimulus": "&lt;p&gt;Escribe el resultado de esta suma.&lt;/p&gt;",
    "feedback": "&lt;p&gt;Sumar {{T2}} es sumar {{Q3}} a las decenas:&lt;/p&gt;&lt;p style=\"text-align: center\"&gt;{{Q1}}&lt;b&gt;{{T3}}&lt;/b&gt;{{Q4}} + &lt;b&gt;{{Q3}}&lt;/b&gt;0 = {{Q1}}&lt;b&gt;{{Q2}}&lt;/b&gt;{{Q4}}&lt;/p&gt;",
    "hint": "&lt;p&gt;Suma {{Q3}} a las decenas.&lt;/p&gt;",
    "template": "&lt;p style=\"text-align: center\"&gt;{{T1}} + {{T2}} = {{response}}&lt;/p&gt;",
    "seed": {
        "parameters": [
            {
                "name": "Q1",
                "label": null,
                "min": 1,
                "max": 9,
                "step": 1
            },
            {
                "name": "Q2",
                "label": null,
                "list": [
                    5,
                    6,
                    7,
                    8,
                    9
                ]
            },
            {
                "name": "Q3",
                "label": null,
                "list": [
                    1,
                    2,
                    3,
                    4,
                    5
                ]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v>
      </c>
      <c r="C254" s="220" t="str">
        <f t="shared" si="7"/>
        <v>#REF!</v>
      </c>
      <c r="D254" s="220" t="str">
        <f t="shared" si="2"/>
        <v>#REF!</v>
      </c>
    </row>
    <row r="255" ht="15.75" customHeight="1">
      <c r="A255" s="220" t="str">
        <f>Seeds!AA260</f>
        <v>M2-NyO-56a-I-1</v>
      </c>
      <c r="B255" s="220" t="str">
        <f>Seeds!Z260</f>
        <v>{
    "id": "M2-NyO-56a-I-1",
    "stimulus": "&lt;p&gt;Selecciona la solución correcta.&lt;/p&gt;",
    "template": "&lt;p style=\"text-align: center\"&gt;{{T1}} + {{T2}} = {{response}}&lt;/p&gt;",
    "hint": "&lt;p&gt;Suma {{Q4}} a las centenas.&lt;/p&gt;",
    "feedback": "&lt;p&gt;Sumar {{T2}} es sumar {{Q4}} a las centenas:&lt;/p&gt;&lt;p style=\"text-align: center\"&gt;&lt;b&gt;{{T3}}&lt;/b&gt;{{T4}} + &lt;b&gt;{{Q4}}&lt;/b&gt;00 = &lt;b&gt;{{T5}}&lt;/b&gt;{{T4}}&lt;/p&gt;",
    "seed": {
        "parameters": [
            {
                "name": "Q1",
                "label": null,
                "min": 601,
                "max": 999,
                "step": 1
            },
            {
                "name": "Q2",
                "label": null,
                "min": 601,
                "max": 999,
                "step": 1
            },
            {
                "name": "Q3",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"{{Q1}}",
                "function": "",
                "group": 1
            },
            {
                "name": "A2",
                "label": "{{Q2}}",
                "function": "",
                "group": 1,
                "incorrect": true
            },
            {
                "name": "A3",
                "label": "{{Q3}}",
                "function": "",
                "group": 1,
                "incorrect": true
            }
        ],
        "uniques": true
    },
    "algorithm": {
        "name": "groupResponses",
        "template": "Cloze with drop down"
    }
}</v>
      </c>
      <c r="C255" s="220" t="str">
        <f t="shared" si="7"/>
        <v>#REF!</v>
      </c>
      <c r="D255" s="220" t="str">
        <f t="shared" si="2"/>
        <v>#REF!</v>
      </c>
    </row>
    <row r="256" ht="15.75" customHeight="1">
      <c r="A256" s="220" t="str">
        <f>Seeds!AA261</f>
        <v>M2-NyO-56a-E-1</v>
      </c>
      <c r="B256" s="220" t="str">
        <f>Seeds!Z261</f>
        <v>{
    "id": "M2-NyO-56a-E-1",
    "stimulus": "&lt;p&gt;Escribe el resultado de esta suma.&lt;/p&gt;",
    "template": "&lt;p style=\"text-align: center\"&gt;{{T1}} + {{T2}} = {{response}}&lt;/p&gt;",
    "hint": "&lt;p&gt;Suma {{Q4}} a las centenas.&lt;/p&gt;",
    "feedback": "&lt;p&gt;Sumar {{T2}} es sumar {{Q4}} a las centenas:&lt;/p&gt;&lt;p style=\"text-align: center\"&gt;&lt;b&gt;{{T3}}&lt;/b&gt;{{T4}} + &lt;b&gt;{{Q4}}&lt;/b&gt;00 = &lt;b&gt;{{T5}}&lt;/b&gt;{{T4}}&lt;/p&gt;",
    "seed": {
        "parameters": [
            {
                "name": "Q1",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"{{function}}",
                "function": "{{Q1}}"
            }
        ],
        "uniques": true
    },
    "algorithm": {
        "name": "calculateOperation",
        "params": {
            "method": "equivLiteral",
            "keyboard": "NUMERICAL"
        }
    }
}</v>
      </c>
      <c r="C256" s="220" t="str">
        <f t="shared" si="7"/>
        <v>#REF!</v>
      </c>
      <c r="D256" s="220" t="str">
        <f t="shared" si="2"/>
        <v>#REF!</v>
      </c>
    </row>
    <row r="257" ht="15.75" customHeight="1">
      <c r="A257" s="220" t="str">
        <f>Seeds!AA262</f>
        <v>M2-NyO-26a-I-1</v>
      </c>
      <c r="B257" s="220" t="str">
        <f>Seeds!Z262</f>
        <v>{
    "id": "M2-NyO-26a-I-1",
    "stimulus": "&lt;p&gt;Selecciona los números para que se cumpla la propiedad conmutativa.&lt;/p&gt;",
    "template": "&lt;p style=\"text-align: center\"&gt;{{Q1}} + {{Q2}} = {{response}} + {{response}}&lt;/p&gt;",
    "hint": "&lt;p&gt;El orden de los sumandos no cambia el resultado.&lt;/p&gt;",
    "feedback": "&lt;p&gt;El orden de los sumandos no cambia el resultado.&lt;/p&gt;",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"A1",
                "label": "{{Q2}}",
                "function": "",
                "group": 1
            },
            {
                "name": "A2",
                "label": "{{Q3}}",
                "function": "",
                "group": 1,
                "incorrect": true
            },
            {
                "name": "A3",
                "label": "{{Q4}}",
                "function": "",
                "group": 1,
                "incorrect": true
            },
            {
                "name": "A4",
                "label": "{{Q1}}",
                "function": "",
                "group": 2
            },
            {
                "name": "A5",
                "label": "{{Q5}}",
                "function": "",
                "group": 2,
                "incorrect": true
            },
            {
                "name": "A6",
                "label": "{{Q6}}",
                "function": "",
                "group": 2,
                "incorrect": true
            }
        ],
        "uniques": true
    },
    "algorithm": {
        "name": "groupResponses",
        "template": "Cloze with drop down"
    }
}</v>
      </c>
      <c r="C257" s="220" t="str">
        <f t="shared" si="7"/>
        <v>#REF!</v>
      </c>
      <c r="D257" s="220" t="str">
        <f t="shared" si="2"/>
        <v>#REF!</v>
      </c>
    </row>
    <row r="258" ht="15.75" customHeight="1">
      <c r="A258" s="220" t="str">
        <f>Seeds!AA263</f>
        <v>M2-NyO-26a-E-1</v>
      </c>
      <c r="B258" s="220" t="str">
        <f>Seeds!Z263</f>
        <v>{
    "id": "M2-NyO-26a-E-1",
    "stimulus": "&lt;p&gt;Completa esta suma utilizando la propiedad conmutativa.&lt;/p&gt;",
    "feedback": "&lt;p&gt;El orden de los sumandos no cambia el resultado.&lt;/p&gt;",
    "hint": "&lt;p&gt;El orden de los sumandos no cambia el resultado.&lt;/p&gt;",
    "template": "&lt;p style=\"text-align: center\"&gt;{{Q1}} + {{Q2}} = {{response}} + {{response}}&lt;/p&gt;",
    "seed": {
        "parameters": [
            {
                "name": "Q1",
                "label": null,
                "min": 1,
                "max": 99,
                "step": 1
            },
            {
                "name": "Q2",
                "label": null,
                "min": 1,
                "max": 99,
                "step": 1
            },
            {
                "name": "Q3",
                "label": null,
                "list": [
                    1,
                    2,
                    3,
                    4,
                    5
                ]
            },
            {
                "name": "Q4",
                "label": null,
                "min": 1,
                "max": 9,
                "step": 1
            }
        ],
        "calculated": [
            {
                "name": "A1",
                "label": "{{function}}",
                "function": "{{Q2}}"
            },
            {
                "name": "A1",
                "label": "{{function}}",
                "function": "{{Q1}}"
            }
        ],
        "uniques": true
    },
    "algorithm": {
        "name": "calculateOperation",
        "params": {
            "method": "equivLiteral",
            "keyboard": "NUMERICAL"
        }
    }
}</v>
      </c>
      <c r="C258" s="220" t="str">
        <f t="shared" si="7"/>
        <v>#REF!</v>
      </c>
      <c r="D258" s="220" t="str">
        <f t="shared" si="2"/>
        <v>#REF!</v>
      </c>
    </row>
    <row r="259" ht="15.75" customHeight="1">
      <c r="A259" s="220" t="str">
        <f>Seeds!AA264</f>
        <v>M2-NyO-26b-I-1</v>
      </c>
      <c r="B259" s="220" t="str">
        <f>Seeds!Z264</f>
        <v>{
    "id": "M2-NyO-26b-I-1",
    "stimulus": "&lt;p&gt;Completa estas sumas con ayuda de la propiedad asociativa.&lt;/p&gt;",
    "template": "&lt;table style=\"width: 100%;\"&gt;&lt;tbody&gt;&lt;tr&gt;&lt;td style=\"width: 50.0000%;text-align: center;border :0px;\"&gt;&lt;p&gt;{{Q1}} + &lt;b style=\"color: #E3360C\"&gt;{{Q2}}&lt;/b&gt; + &lt;b style=\"color: #E3360C\"&gt;{{Q3}}&lt;/b&gt;&lt;/p&gt;&lt;p&gt;{{Q1}} + {{response}} = {{T1}}&lt;/p&gt;&lt;/td&gt;&lt;td style=\"width: 50.0000%;text-align: center;border :0px;\"&gt;&lt;p&gt;&lt;b style=\"color: #E3360C\"&gt;{{Q1}}&lt;/b&gt; + &lt;b style=\"color: #E3360C\"&gt;{{Q2}}&lt;/b&gt; + {{Q3}}&lt;/p&gt;&lt;p&gt;{{response}} + {{Q3}} = {{T1}}&lt;/p&gt;&lt;/td&gt;&lt;/tr&gt;&lt;/tbody&gt;&lt;/table&gt;",
    "hint": "&lt;p&gt;La forma de agrupar los sumandos no cambia el resultado.&lt;/p&gt;",
    "feedback": "&lt;p&gt;La forma de agrupar los sumandos no cambia el resultado.&lt;/p&gt;",
    "seed": {
        "parameters": [
            {
                "name": "Q1",
                "label": null,
                "min": 10,
                "max": 20,
                "step": 1
            },
            {
                "name": "Q2",
                "label": null,
                "min": 10,
                "max": 20,
                "step": 1
            },
            {
                "name": "Q3",
                "label": null,
                "min": 1,
                "max": 9,
                "step": 1
            },
            {
                "name": "Q4",
                "label": null,
                "min": 10,
                "max": 20,
                "step": 1
            },
            {
                "name": "Q5",
                "label": null,
                "min": 10,
                "max": 20,
                "step": 1
            }
        ],
        "calculated": [
            {
                "name": "T1",
                "label": null,
                "function": "{{Q1}}+{{Q2}}+{{Q3}}",
                "temp": true
            },
            {
                "name": "T2",
                "label": null,
                "function": "{{Q2}}-{{Q3}}",
                "temp": true
            },
            {
                "name": "T3",
                "label": null,
                "function": "{{Q1}}-{{Q3}}",
                "temp": true
            },
            {
                "name": "A1",
                "label": "{{function}}",
                "function": "{{Q2}}+{{Q3}}"
            },
            {
                "name": "A2",
                "label": "{{function}}",
                "function": "{{Q1}}+{{Q2}}"
            },
            {
                "name": "A3",
                "label": "{{function}}",
                "function": "{{Q4}}",
                "incorrect": "true"
            },
            {
                "name": "A4",
                "label": "{{function}}",
                "function": "{{Q5}}",
                "incorrect": "true"
            }
        ],
        "uniques": true
    },
    "algorithm": {
        "name": "calculateOperation",
        "template": "Cloze with drag &amp; drop",
        "params": {
            "keyboard": "NUMERICAL"
        }
    }
}</v>
      </c>
      <c r="C259" s="220" t="str">
        <f t="shared" si="7"/>
        <v>#REF!</v>
      </c>
      <c r="D259" s="220" t="str">
        <f t="shared" si="2"/>
        <v>#REF!</v>
      </c>
    </row>
    <row r="260" ht="15.75" customHeight="1">
      <c r="A260" s="220" t="str">
        <f>Seeds!AA265</f>
        <v>M2-NyO-26b-E-1</v>
      </c>
      <c r="B260" s="220" t="str">
        <f>Seeds!Z265</f>
        <v>{
    "id": "M2-NyO-26b-E-1",
    "stimulus": "&lt;p&gt;Completa estas sumas con ayuda de la propiedad asociativa.&lt;/p&gt;",
    "feedback": "&lt;p&gt;La forma de agrupar los sumandos no cambia el resultado.&lt;/p&gt;",
    "hint": "&lt;p&gt;La forma de agrupar los sumandos no cambia el resultado.&lt;/p&gt;",
    "template": "&lt;p&gt;&lt;table style=\"width: 100%;\"&gt;&lt;tbody&gt;&lt;tr&gt;&lt;td style=\"width: 50.0000%;text-align: center;border :0px;\"&gt;&lt;p&gt;{{Q1}} + &lt;b style=\"color: #E3360C\"&gt;{{Q2}}&lt;/b&gt; + &lt;b style=\"color: #E3360C\"&gt;{{Q3}}&lt;/b&gt;&lt;/p&gt;&lt;p&gt;{{Q1}} + {{response}} = {{response}}&lt;/p&gt;&lt;/td&gt;&lt;td style=\"width: 50.0000%;text-align: center;border :0px;\"&gt;&lt;p&gt;&lt;b style=\"color: #E3360C\"&gt;{{Q1}}&lt;/b&gt; + &lt;b style=\"color: #E3360C\"&gt;{{Q2}}&lt;/b&gt; + {{Q3}}&lt;/p&gt;&lt;p&gt;{{response}} + {{Q3}} = {{response}}&lt;/p&gt;&lt;/td&gt;&lt;/tr&gt;&lt;/tbody&gt;&lt;/table&gt;&lt;/p&gt;",
    "seed": {
        "parameters": [
            {
                "name": "Q1",
                "label": null,
                "min": 1,
                "max": 20,
                "step": 1
            },
            {
                "name": "Q2",
                "label": null,
                "min": 1,
                "max": 20,
                "step": 1
            },
            {
                "name": "Q3",
                "label": null,
                "min": 1,
                "max": 20,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v>
      </c>
      <c r="C260" s="220" t="str">
        <f t="shared" si="7"/>
        <v>#REF!</v>
      </c>
      <c r="D260" s="220" t="str">
        <f t="shared" si="2"/>
        <v>#REF!</v>
      </c>
    </row>
    <row r="261" ht="15.75" customHeight="1">
      <c r="A261" s="220" t="str">
        <f>Seeds!AA266</f>
        <v>M2-NyO-67a-I-1</v>
      </c>
      <c r="B261" s="220" t="str">
        <f>Seeds!Z266</f>
        <v>{
    "id": "M2-NyO-67a-I-1",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"&lt;p&gt;Arrastra los números que faltan en esta suma. Empieza descomponiendo el número {{T1}}.&lt;/p&gt;",
            "template": "&lt;p style=\"text-align: center\"&gt;{{T1}} + {{T2}} = ...&lt;/p&gt;&lt;p style=\"text-align: center\"&gt;{{response}} + &lt;u&gt;{{Q2}}&lt;/u&gt; + {{Q4}} = &lt;u&gt;{{T3}}&lt;/u&gt; + {{response}} = {{T4}}&lt;/p&gt;",
            "seed": {
                "calculated": [
                    {
                        "name": "T1",
                        "label": "{{function}}",
                        "function": "{{Q1}}+{{Q3}}",
                        "temp": true
                    },
                    {
                        "name": "T2",
                        "label": "{{function}}",
                        "function": "{{Q2}}+{{Q4}}",
                        "temp": true
                    },
                    {
                        "name": "T3",
                        "label": "{{function}}",
                        "function": "{{Q1}}+{{Q2}}",
                        "temp": true
                    },
                    {
                        "name": "T4",
                        "label": "{{function}}",
                        "function": "{{Q1}}+{{Q2}}+{{Q3}}+{{Q4}}",
                        "temp": true
                    },
                    {
                        "name": "A1",
                        "label": "&lt;u&gt;{{Q1}}&lt;/u&gt; + {{Q3}}",
                        "function": ""
                    },
                    {
                        "name": "A2",
                        "label": "{{function}}",
                        "function": "{{Q3}}+{{Q4}}"
                    },
                    {
                        "name": "A3",
                        "label": "&lt;u&gt;{{Q1}}&lt;/u&gt; + {{Q5}}",
                        "function": "",
                        "incorrect": true
                    },
                    {
                        "name": "A4",
                        "label": "{{function}}",
                        "function": "{{Q3}} + {{Q6}}",
                        "incorrect": true
                    }
                ]
            },
            "algorithm": {
                "name": "calculateOperation",
                "template": "Cloze with drag &amp; drop",
                "params": {
                    "keyboard": "NUMERICAL"
                }
            }
        },
        {
            "id": "step-1",
            "stimulus": "&lt;p&gt;Descompón estos números en decenas y unidades siguiendo el ejemplo:&lt;/p&gt;&lt;p style=\"text-align: center\"&gt;{{T3}} = {{T4}} + {{Q6}}&lt;/p&gt;",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"{{Q5}}*10+{{Q6}}",
                        "temp": true
                    },
                    {
                        "name": "T4",
                        "label": "{{function}}",
                        "function": "{{Q5}}*10",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C261" s="220" t="str">
        <f t="shared" si="7"/>
        <v>#REF!</v>
      </c>
      <c r="D261" s="220" t="str">
        <f t="shared" si="2"/>
        <v>#REF!</v>
      </c>
    </row>
    <row r="262" ht="15.75" customHeight="1">
      <c r="A262" s="220" t="str">
        <f>Seeds!AA267</f>
        <v>M2-NyO-67a-I-2</v>
      </c>
      <c r="B262" s="220" t="str">
        <f>Seeds!Z267</f>
        <v>{
    "id": "M2-NyO-67a-I-2",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"&lt;p&gt;Arrastra los números que faltan en esta suma. Empieza descomponiendo el número {{T1}}.&lt;/p&gt;",
            "template": "&lt;p style=\"text-align: center\"&gt;{{T2}} + {{T1}} = ?&lt;/p&gt;&lt;p style=\"text-align: center\"&gt;&lt;u&gt;{{Q2}}&lt;/u&gt; + {{Q4}} + {{response}} = {{response}} + {{T3}} = {{T4}}&lt;/p&gt;",
            "seed": {
                "calculated": [
                    {
                        "name": "T1",
                        "label": "{{function}}",
                        "function": "{{Q1}}+{{Q3}}",
                        "temp": true
                    },
                    {
                        "name": "T2",
                        "label": "{{function}}",
                        "function": "{{Q2}}+{{Q4}}",
                        "temp": true
                    },
                    {
                        "name": "T3",
                        "label": "{{function}}",
                        "function": "{{Q3}}+{{Q4}}",
                        "temp": true
                    },
                    {
                        "name": "T4",
                        "label": "{{function}}",
                        "function": "{{Q1}}+{{Q2}}+{{Q3}}+{{Q4}}",
                        "temp": true
                    },
                    {
                        "name": "A1",
                        "label": "&lt;u&gt;{{Q1}}&lt;/u&gt; + {{Q3}}",
                        "function": ""
                    },
                    {
                        "name": "A2",
                        "label": "&lt;u&gt;{{function}}&lt;/u&gt;",
                        "function": "{{Q1}}+{{Q2}}"
                    },
                    {
                        "name": "A3",
                        "label": "&lt;u&gt;{{Q1}}&lt;/u&gt; + {{Q5}}",
                        "function": "",
                        "incorrect": true
                    },
                    {
                        "name": "A4",
                        "label": "&lt;u&gt;{{function}}&lt;/u&gt;",
                        "function": "{{Q1}} + {{Q6}}",
                        "incorrect": true
                    }
                ]
            },
            "algorithm": {
                "name": "calculateOperation",
                "template": "Cloze with drag &amp; drop",
                "params": {
                    "keyboard": "NUMERICAL"
                }
            }
        },
        {
            "id": "step-1",
            "stimulus": "&lt;p&gt;Descompón estos números en decenas y unidades siguiendo el ejemplo:&lt;/p&gt;&lt;p style=\"text-align: center\"&gt;{{T3}} = {{T4}} + {{Q6}}&lt;/p&gt;",
            "template": "&lt;p style=\"text-align: center\"&gt;{{T1}} = {{response}} + {{response}}&lt;/p&gt;&lt;p style=\"text-align: center\"&gt;{{T2}} = {{response}} + {{response}}&lt;/p&gt;",
            "seed": {
                "parameters": [],
                "calculated": [
                    {
                        "name": "T2",
                        "label": "{{function}}",
                        "function": "{{Q1}}+{{Q3}}",
                        "temp": true
                    },
                    {
                        "name": "T1",
                        "label": "{{function}}",
                        "function": "{{Q2}}+{{Q4}}",
                        "temp": true
                    },
                    {
                        "name": "T3",
                        "label": "{{function}}",
                        "function": "{{Q5}}*10+{{Q6}}",
                        "temp": true
                    },
                    {
                        "name": "T4",
                        "label": "{{function}}",
                        "function": "{{Q5}}*10",
                        "temp": true
                    },
                    {
                        "name": "A1",
                        "label": "{{function}}",
                        "function": "{{Q2}}"
                    },
                    {
                        "name": "A2",
                        "label": "{{function}}",
                        "function": "{{Q4}}"
                    },
                    {
                        "name": "A3",
                        "label": "{{function}}",
                        "function": "{{Q1}}"
                    },
                    {
                        "name": "A4",
                        "label": "{{function}}",
                        "function": "{{Q3}}"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"T2",
                        "label": "{{function}}",
                        "function": "{{Q1}}+{{Q3}}",
                        "temp": true
                    },
                    {
                        "name": "T1",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"T2",
                        "label": "{{function}}",
                        "function": "{{Q1}}+{{Q3}}",
                        "temp": true
                    },
                    {
                        "name": "T1",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C262" s="220" t="str">
        <f t="shared" si="7"/>
        <v>#REF!</v>
      </c>
      <c r="D262" s="220" t="str">
        <f t="shared" si="2"/>
        <v>#REF!</v>
      </c>
    </row>
    <row r="263" ht="15.75" customHeight="1">
      <c r="A263" s="220" t="str">
        <f>Seeds!AA268</f>
        <v>M2-NyO-67a-E-1</v>
      </c>
      <c r="B263" s="220" t="str">
        <f>Seeds!Z268</f>
        <v>{
    "id": "M2-NyO-67a-E-1",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"&lt;p&gt;Sigue el ejemplo para resolver esta suma:&lt;/p&gt;&lt;p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center\"&gt;{{response}} + {{response}} + {{Q2}} + {{Q4}} = {{T3}} + {{response}}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"'{{Q1}}'"
                    },
                    {
                        "name": "A2",
                        "label": "{{function}}",
                        "function": "{{Q3}}"
                    },
                    {
                        "name": "A3",
                        "label": "{{function}}",
                        "function": "{{Q3}}+{{Q4}}"
                    }
                ]
            },
            "algorithm": {
                "name": "calculateOperation",
                "params": {
                    "method": "equivSymbolic",
                    "keyboard": "NUMERICAL"
                }
            }
        },
        {
            "id": "step-1",
            "stimulus": "&lt;p&gt;Descompón estos números en decenas y unidades siguiendo el ejemplo:&lt;/p&gt;&lt;p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C263" s="220" t="str">
        <f t="shared" si="7"/>
        <v>#REF!</v>
      </c>
      <c r="D263" s="220" t="str">
        <f t="shared" si="2"/>
        <v>#REF!</v>
      </c>
    </row>
    <row r="264" ht="15.75" customHeight="1">
      <c r="A264" s="220" t="str">
        <f>Seeds!AA269</f>
        <v>M2-NyO-67a-E-2</v>
      </c>
      <c r="B264" s="220" t="str">
        <f>Seeds!Z269</f>
        <v>{
    "id": "M2-NyO-67a-E-2",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"&lt;p&gt;Sigue el ejemplo para resolver esta suma:&lt;/p&gt;&lt;p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center\"&gt;{{Q1}} + {{Q3}} + {{response}} + {{response}} = {{response}} + {{T4}}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"{{Q2}}"
                    },
                    {
                        "name": "A2",
                        "label": "{{function}}",
                        "function": "{{Q4}}"
                    },
                    {
                        "name": "A3",
                        "label": "{{function}}",
                        "function": "{{Q1}}+{{Q2}}"
                    }
                ]
            },
            "algorithm": {
                "name": "calculateOperation",
                "params": {
                    "method": "equivSymbolic",
                    "keyboard": "NUMERICAL"
                }
            }
        },
        {
            "id": "step-1",
            "stimulus": "&lt;p&gt;Descompón estos números en decenas y unidades siguiendo el ejemplo:&lt;/p&gt;&lt;p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C264" s="220" t="str">
        <f t="shared" si="7"/>
        <v>#REF!</v>
      </c>
      <c r="D264" s="220" t="str">
        <f t="shared" si="2"/>
        <v>#REF!</v>
      </c>
    </row>
    <row r="265" ht="15.75" customHeight="1">
      <c r="A265" s="220" t="str">
        <f>Seeds!AA270</f>
        <v>M2-NyO-67b-I-1</v>
      </c>
      <c r="B265" s="220" t="str">
        <f>Seeds!Z270</f>
        <v>{
    "id": "M2-NyO-67b-I-1",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"&lt;p&gt;¿Cuál es el valor que falta en esta suma? Ten en cuenta el redondeo.&lt;/p&gt;",
            "template": "&lt;p style=\"text-align: center\"&gt;{{T1}} + {{T2}} = ?&lt;/p&gt;&lt;p style=\"text-align: center\"&gt;{{response}}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"&lt;p&gt;¿Con qué operación se calcula el redondeo de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C265" s="220" t="str">
        <f t="shared" si="7"/>
        <v>#REF!</v>
      </c>
      <c r="D265" s="220" t="str">
        <f t="shared" si="2"/>
        <v>#REF!</v>
      </c>
    </row>
    <row r="266" ht="15.75" customHeight="1">
      <c r="A266" s="220" t="str">
        <f>Seeds!AA271</f>
        <v>M2-NyO-67b-I-2</v>
      </c>
      <c r="B266" s="220" t="str">
        <f>Seeds!Z271</f>
        <v>{
    "id": "M2-NyO-67b-I-2",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"&lt;p&gt;¿Cuál es el valor que falta en esta suma? Ten en cuenta el redondeo.&lt;/p&gt;",
            "template": "&lt;p style=\"text-align: center\"&gt;{{T2}} + {{T1}}= ?&lt;/p&gt;&lt;p style=\"text-align: center\"&gt;{{T3}}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"&lt;p&gt;¿Con qué operación se calcula el redondeo de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C266" s="220" t="str">
        <f t="shared" si="7"/>
        <v>#REF!</v>
      </c>
      <c r="D266" s="220" t="str">
        <f t="shared" si="2"/>
        <v>#REF!</v>
      </c>
    </row>
    <row r="267" ht="15.75" customHeight="1">
      <c r="A267" s="220" t="str">
        <f>Seeds!AA272</f>
        <v>M2-NyO-67b-E-1</v>
      </c>
      <c r="B267" s="220" t="str">
        <f>Seeds!Z272</f>
        <v>{
    "id": "M2-NyO-67b-E-1",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"&lt;p&gt;Completa esta suma. Ten en cuenta el redondeo.&lt;/p&gt;",
            "template": "&lt;p style=\"text-align: center\"&gt;{{T1}} + {{T2}} = {{response}}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"&lt;p&gt;¿Con qué operación se calcula el redondeo de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C267" s="220" t="str">
        <f t="shared" si="7"/>
        <v>#REF!</v>
      </c>
      <c r="D267" s="220" t="str">
        <f t="shared" si="2"/>
        <v>#REF!</v>
      </c>
    </row>
    <row r="268" ht="15.75" customHeight="1">
      <c r="A268" s="220" t="str">
        <f>Seeds!AA273</f>
        <v>M2-NyO-67b-E-2</v>
      </c>
      <c r="B268" s="220" t="str">
        <f>Seeds!Z273</f>
        <v>{
    "id": "M2-NyO-67b-E-2",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"&lt;p&gt;Completa esta suma. Ten en cuenta el redondeo.&lt;/p&gt;",
            "template": "&lt;p style=\"text-align: center\"&gt;{{T2}} + {{T1}} = {{T3}}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"&lt;p&gt;¿Con qué operación se calcula el redondeo de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C268" s="220" t="str">
        <f t="shared" si="7"/>
        <v>#REF!</v>
      </c>
      <c r="D268" s="220" t="str">
        <f t="shared" si="2"/>
        <v>#REF!</v>
      </c>
    </row>
    <row r="269" ht="15.75" customHeight="1">
      <c r="A269" s="220" t="str">
        <f>Seeds!AA274</f>
        <v>M2-NyO-64a-I-1</v>
      </c>
      <c r="B269" s="220" t="str">
        <f>Seeds!Z274</f>
        <v>{
    "id": "M2-NyO-64a-I-1",
    "stimulus": "&lt;p&gt;Selecciona el resultado de esta resta.&lt;/p&gt;",
    "template": "&lt;p style=\"text-align: center\"&gt;{{T1}} − {{Q1}} = {{response}}&lt;/p&gt;",
    "hint": "&lt;p&gt;{{T1}} menos {{Q1}} es igual a...&lt;/p&gt;",
    "feedback": "&lt;p&gt;{{T1}} menos {{Q1}} es igual a {{A1}}.&lt;/p&gt;",
    "seed": {
        "parameters": [
            {
                "name": "Q1",
                "label": null,
                "min": 1,
                "max": 9,
                "step": 1
            },
            {
                "name": "Q2",
                "label": null,
                "min": 1,
                "max": 9,
                "step": 1
            },
            {
                "name": "Q3",
                "label": null,
                "min": 1,
                "max": 9,
                "step": 1
            },
            {
                "name": "Q4",
                "label": null,
                "min": 1,
                "max": 9,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C269" s="220" t="str">
        <f t="shared" si="7"/>
        <v>#REF!</v>
      </c>
      <c r="D269" s="220" t="str">
        <f t="shared" si="2"/>
        <v>#REF!</v>
      </c>
    </row>
    <row r="270" ht="15.75" customHeight="1">
      <c r="A270" s="220" t="str">
        <f>Seeds!AA275</f>
        <v>M2-NyO-64a-E-1</v>
      </c>
      <c r="B270" s="220" t="str">
        <f>Seeds!Z275</f>
        <v>{
    "id": "M2-NyO-64a-E-1",
    "stimulus": "&lt;p&gt;¿Cuál es el resultado de esta resta?&lt;/p&gt;",
    "template": "&lt;p style=\"text-align: center\"&gt;{{T1}} − {{Q1}} = {{response}}&lt;/p&gt;",
    "hint": "&lt;p&gt;{{T1}} menos {{Q1}} es igual a...&lt;/p&gt;",
    "feedback": "&lt;p&gt;{{T1}} menos {{Q1}} es igual a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C270" s="220" t="str">
        <f t="shared" si="7"/>
        <v>#REF!</v>
      </c>
      <c r="D270" s="220" t="str">
        <f t="shared" si="2"/>
        <v>#REF!</v>
      </c>
    </row>
    <row r="271" ht="15.75" customHeight="1">
      <c r="A271" s="220" t="str">
        <f>Seeds!AA276</f>
        <v>M2-NyO-64a-A-1</v>
      </c>
      <c r="B271" s="220" t="str">
        <f>Seeds!Z276</f>
        <v>{
    "id": "M2-NyO-64a-A-1",
    "stimulus": "&lt;p&gt;A Susana le han dado {{T1}} crucigramas y ha resuelto {{Q1}}. ¿Cuántos le quedan por resolver?&lt;/p&gt;",
    "template": "&lt;p&gt;Tiene {{response}} crucigramas sin resolver.&lt;/p&gt;",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C271" s="220" t="str">
        <f t="shared" si="7"/>
        <v>#REF!</v>
      </c>
      <c r="D271" s="220" t="str">
        <f t="shared" si="2"/>
        <v>#REF!</v>
      </c>
    </row>
    <row r="272" ht="15.75" customHeight="1">
      <c r="A272" s="220" t="str">
        <f>Seeds!AA277</f>
        <v>M2-NyO-64a-A-2</v>
      </c>
      <c r="B272" s="220" t="str">
        <f>Seeds!Z277</f>
        <v>{
    "id": "M2-NyO-64a-A-2",
    "stimulus": "&lt;p&gt;Un pintor quiere presentar {{T1}} cuadros en una exposición. Si ya ha pintado {{Q1}}, ¿cuántos le faltan?&lt;/p&gt;",
    "template": "&lt;p&gt;Tiene que pintar otros {{response}} cuadros.&lt;/p&gt;",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C272" s="220" t="str">
        <f t="shared" si="7"/>
        <v>#REF!</v>
      </c>
      <c r="D272" s="220" t="str">
        <f t="shared" si="2"/>
        <v>#REF!</v>
      </c>
    </row>
    <row r="273" ht="15.75" customHeight="1">
      <c r="A273" s="220" t="str">
        <f>Seeds!AA278</f>
        <v>M2-NyO-64a-A-3</v>
      </c>
      <c r="B273" s="220" t="str">
        <f>Seeds!Z278</f>
        <v>{
    "id": "M2-NyO-64a-A-3",
    "stimulus": "&lt;p&gt;La madre de Luis está ordenando las {{T1}} camisas de su hijo. Si {{Q1}} están sucias, ¿cuántas están limpias?&lt;/p&gt;",
    "template": "&lt;p&gt;Tiene {{response}} camisas limpias.&lt;/p&gt;",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C273" s="220" t="str">
        <f t="shared" si="7"/>
        <v>#REF!</v>
      </c>
      <c r="D273" s="220" t="str">
        <f t="shared" si="2"/>
        <v>#REF!</v>
      </c>
    </row>
    <row r="274" ht="15.75" customHeight="1">
      <c r="A274" s="220" t="str">
        <f>Seeds!AA279</f>
        <v>M2-NyO-27a-I-1</v>
      </c>
      <c r="B274" s="220" t="str">
        <f>Seeds!Z279</f>
        <v>{
    "id": "M2-NyO-27a-I-1",
    "stimulus": "&lt;p&gt;Observa esta resta y elige la opción correcta.&lt;/p&gt;&lt;p style=\"text-align: center\"&gt;{{T1}} − {{Q2}} = {{Q1}}&lt;/p&gt;",
    "template": "&lt;p&gt;{{Q1}} es {{response}}.&lt;/p&gt;",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"la diferencia",
                "function": "",
                "group": 1
            },
            {
                "name": "A2",
                "label": "el minuendo",
                "function": "",
                "group": 1,
                "incorrect": true
            },
            {
                "name": "A3",
                "label": "el sustraendo",
                "function": "",
                "group": 1,
                "incorrect": true
            }
        ],
        "uniques": true
    },
    "algorithm": {
        "name": "groupResponses",
        "template": "Cloze with drop down"
    }
}</v>
      </c>
      <c r="C274" s="220" t="str">
        <f t="shared" si="7"/>
        <v>#REF!</v>
      </c>
      <c r="D274" s="220" t="str">
        <f t="shared" si="2"/>
        <v>#REF!</v>
      </c>
    </row>
    <row r="275" ht="15.75" customHeight="1">
      <c r="A275" s="220" t="str">
        <f>Seeds!AA280</f>
        <v>M2-NyO-27a-I-2</v>
      </c>
      <c r="B275" s="220" t="str">
        <f>Seeds!Z280</f>
        <v>{
    "id": "M2-NyO-27a-I-2",
    "stimulus": "&lt;p&gt;Observa esta resta y elige la opción correcta.&lt;/p&gt;&lt;p style=\"text-align: center\"&gt;{{T1}} − {{Q2}} = {{Q1}}&lt;/p&gt;",
    "template": "&lt;p&gt;{{Q2}} es {{response}}.&lt;/p&gt;",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"el sustraendo",
                "function": "",
                "group": 1
            },
            {
                "name": "A2",
                "label": "el minuendo",
                "function": "",
                "group": 1,
                "incorrect": true
            },
            {
                "name": "A3",
                "label": "la diferencia",
                "function": "",
                "group": 1,
                "incorrect": true
            }
        ],
        "uniques": true
    },
    "algorithm": {
        "name": "groupResponses",
        "template": "Cloze with drop down"
    }
}</v>
      </c>
      <c r="C275" s="220" t="str">
        <f t="shared" si="7"/>
        <v>#REF!</v>
      </c>
      <c r="D275" s="220" t="str">
        <f t="shared" si="2"/>
        <v>#REF!</v>
      </c>
    </row>
    <row r="276" ht="15.75" customHeight="1">
      <c r="A276" s="220" t="str">
        <f>Seeds!AA281</f>
        <v>M2-NyO-27a-I-3</v>
      </c>
      <c r="B276" s="220" t="str">
        <f>Seeds!Z281</f>
        <v>{
    "id": "M2-NyO-27a-I-3",
    "stimulus": "&lt;p&gt;Observa esta resta y elige la opción correcta.&lt;/p&gt;&lt;p style=\"text-align: center\"&gt;{{T1}} − {{Q2}} = {{Q1}}&lt;/p&gt;",
    "template": "{{T1}} es {{response}}.",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"el minuendo",
                "function": "",
                "group": 1
            },
            {
                "name": "A2",
                "label": "el sustraendo",
                "function": "",
                "group": 1,
                "incorrect": true
            },
            {
                "name": "A3",
                "label": "la diferencia",
                "function": "",
                "group": 1,
                "incorrect": true
            }
        ],
        "uniques": true
    },
    "algorithm": {
        "name": "groupResponses",
        "template": "Cloze with drop down"
    }
}</v>
      </c>
      <c r="C276" s="220" t="str">
        <f t="shared" si="7"/>
        <v>#REF!</v>
      </c>
      <c r="D276" s="220" t="str">
        <f t="shared" si="2"/>
        <v>#REF!</v>
      </c>
    </row>
    <row r="277" ht="15.75" customHeight="1">
      <c r="A277" s="220" t="str">
        <f>Seeds!AA282</f>
        <v>M2-NyO-27a-E-1</v>
      </c>
      <c r="B277" s="220" t="str">
        <f>Seeds!Z282</f>
        <v>{
    "id": "M2-NyO-27a-E-1",
    "stimulus": "&lt;p&gt;Escribe el sustraendo de esta resta.&lt;/p&gt;&lt;p style=\"text-align: center\"&gt;{{T1}} − {{Q2}} = {{Q1}}&lt;/p&gt;",
    "feedback": "&lt;p style=\"text-align: center\"&gt;minuendo − sustraendo = diferencia&lt;/p&gt;",
    "hint": "&lt;p style=\"text-align: center\"&gt;minuendo − sustraendo = diferencia&lt;/p&gt;",
    "template": "&lt;p&gt;El sustraendo es {{response}}.&lt;/p&gt;",
    "seed": {
        "parameters": [
            {
                "name": "Q1",
                "label": null,
                "min": 1,
                "max": 9,
                "step": 1
            },
            {
                "name": "Q2",
                "label": null,
                "min": 1,
                "max": 9,
                "step": 1
            }
        ],
        "calculated": [
            {
                "name": "T1",
                "label": null,
                "function": "{{Q1}}+{{Q2}}",
                "temp": true
            },
            {
                "name": "A1",
                "label": null,
                "function": "{{Q2}}"
            }
        ],
        "uniques": true
    },
    "algorithm": {
        "name": "calculateOperation",
        "params": {
            "method": "equivLiteral",
            "keyboard": "NUMERICAL"
        }
    }
}</v>
      </c>
      <c r="C277" s="220" t="str">
        <f t="shared" si="7"/>
        <v>#REF!</v>
      </c>
      <c r="D277" s="220" t="str">
        <f t="shared" si="2"/>
        <v>#REF!</v>
      </c>
    </row>
    <row r="278" ht="15.75" customHeight="1">
      <c r="A278" s="220" t="str">
        <f>Seeds!AA283</f>
        <v>M2-NyO-27a-E-2</v>
      </c>
      <c r="B278" s="220" t="str">
        <f>Seeds!Z283</f>
        <v>{
    "id": "M2-NyO-27a-E-2",
    "stimulus": "&lt;p&gt;Escribe la diferencia de esta resta.&lt;/p&gt;&lt;p style=\"text-align: center\"&gt;{{T1}} − {{Q2}} = {{Q1}}&lt;/p&gt;",
    "feedback": "&lt;p style=\"text-align: center\"&gt;minuendo − sustraendo = diferencia&lt;/p&gt;",
    "hint": "&lt;p style=\"text-align: center\"&gt;minuendo − sustraendo = diferencia&lt;/p&gt;",
    "template": "&lt;p&gt;La diferencia es {{response}}.&lt;/p&gt;",
    "seed": {
        "parameters": [
            {
                "name": "Q1",
                "label": null,
                "min": 1,
                "max": 9,
                "step": 1
            },
            {
                "name": "Q2",
                "label": null,
                "min": 1,
                "max": 9,
                "step": 1
            }
        ],
        "calculated": [
            {
                "name": "T1",
                "label": null,
                "function": "{{Q1}}+{{Q2}}",
                "temp": true
            },
            {
                "name": "A1",
                "label": null,
                "function": "{{Q1}}"
            }
        ],
        "uniques": true
    },
    "algorithm": {
        "name": "calculateOperation",
        "params": {
            "method": "equivLiteral",
            "keyboard": "NUMERICAL"
        }
    }
}</v>
      </c>
      <c r="C278" s="220" t="str">
        <f t="shared" si="7"/>
        <v>#REF!</v>
      </c>
      <c r="D278" s="220" t="str">
        <f t="shared" si="2"/>
        <v>#REF!</v>
      </c>
    </row>
    <row r="279" ht="15.75" customHeight="1">
      <c r="A279" s="220" t="str">
        <f>Seeds!AA284</f>
        <v>M2-NyO-27a-E-3</v>
      </c>
      <c r="B279" s="220" t="str">
        <f>Seeds!Z284</f>
        <v>{
    "id": "M2-NyO-27a-E-3",
    "stimulus": "&lt;p&gt;Escribe el minuendo de esta resta.&lt;/p&gt;&lt;p style=\"text-align: center\"&gt;{{T1}} − {{Q2}} = {{Q1}}&lt;/p&gt;",
    "feedback": "&lt;p style=\"text-align: center\"&gt;minuendo − sustraendo = diferencia&lt;/p&gt;",
    "hint": "&lt;p style=\"text-align: center\"&gt;minuendo − sustraendo = diferencia&lt;/p&gt;",
    "template": "&lt;p&gt;El minuendo es {{response}}.&lt;/p&gt;",
    "seed": {
        "parameters": [
            {
                "name": "Q1",
                "label": null,
                "min": 1,
                "max": 9,
                "step": 1
            },
            {
                "name": "Q2",
                "label": null,
                "min": 1,
                "max": 9,
                "step": 1
            }
        ],
        "calculated": [
            {
                "name": "T1",
                "label": null,
                "function": "{{Q1}}+{{Q2}}",
                "temp": true
            },
            {
                "name": "A1",
                "label": null,
                "function": "{{T1}}"
            }
        ],
        "uniques": true
    },
    "algorithm": {
        "name": "calculateOperation",
        "params": {
            "method": "equivLiteral",
            "keyboard": "NUMERICAL"
        }
    }
}</v>
      </c>
      <c r="C279" s="220" t="str">
        <f t="shared" si="7"/>
        <v>#REF!</v>
      </c>
      <c r="D279" s="220" t="str">
        <f t="shared" si="2"/>
        <v>#REF!</v>
      </c>
    </row>
    <row r="280" ht="15.75" customHeight="1">
      <c r="A280" s="220" t="str">
        <f>Seeds!AA285</f>
        <v>M2-NyO-27b-I-1</v>
      </c>
      <c r="B280" s="220" t="str">
        <f>Seeds!Z285</f>
        <v>{
    "id": "M2-NyO-27b-I-1",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"&lt;p&gt;Selecciona el resultado de esta resta:&lt;/p&gt;&lt;p style=\"text-align: center\"&gt;{{T1}} − {{T20}} = ...&lt;/p&gt;",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80" s="220" t="str">
        <f t="shared" si="7"/>
        <v>#REF!</v>
      </c>
      <c r="D280" s="220" t="str">
        <f t="shared" si="2"/>
        <v>#REF!</v>
      </c>
    </row>
    <row r="281" ht="15.75" customHeight="1">
      <c r="A281" s="220" t="str">
        <f>Seeds!AA286</f>
        <v>M2-NyO-27b-E-1</v>
      </c>
      <c r="B281" s="220" t="str">
        <f>Seeds!Z286</f>
        <v>{
    "id": "M2-NyO-27b-E-1",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"&lt;p&gt;Escribe el resultado de esta resta.&lt;/p&gt;",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81" s="220" t="str">
        <f t="shared" si="7"/>
        <v>#REF!</v>
      </c>
      <c r="D281" s="220" t="str">
        <f t="shared" si="2"/>
        <v>#REF!</v>
      </c>
    </row>
    <row r="282" ht="15.75" customHeight="1">
      <c r="A282" s="220" t="str">
        <f>Seeds!AA287</f>
        <v>M2-NyO-27b-A-1</v>
      </c>
      <c r="B282" s="220" t="str">
        <f>Seeds!Z287</f>
        <v>{
    "id": "M2-NyO-27b-A-1",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"&lt;p&gt;Javier tenía {{T1}} cromos, pero ha perdido {{T20}}. ¿Cuántos le quedan?&lt;/p&gt;",
            "template": "&lt;p&gt;Ahora tiene {{response}} cromos.&lt;/p&gt;",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82" s="220" t="str">
        <f t="shared" si="7"/>
        <v>#REF!</v>
      </c>
      <c r="D282" s="220" t="str">
        <f t="shared" si="2"/>
        <v>#REF!</v>
      </c>
    </row>
    <row r="283" ht="15.75" customHeight="1">
      <c r="A283" s="220" t="str">
        <f>Seeds!AA288</f>
        <v>M2-NyO-27b-A-2</v>
      </c>
      <c r="B283" s="220" t="str">
        <f>Seeds!Z288</f>
        <v>{
    "id": "M2-NyO-27b-A-2",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"&lt;p&gt;Alicia tiene que hacer {{T1}} actividades de Matemáticas. Si ya ha resuelto {{T20}}, ¿cuántas le faltan?&lt;/p&gt;",
            "template": "&lt;p&gt;Tiene que hacer todavía {{response}} actividades.&lt;/p&gt;",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83" s="220" t="str">
        <f t="shared" si="7"/>
        <v>#REF!</v>
      </c>
      <c r="D283" s="220" t="str">
        <f t="shared" si="2"/>
        <v>#REF!</v>
      </c>
    </row>
    <row r="284" ht="15.75" customHeight="1">
      <c r="A284" s="220" t="str">
        <f>Seeds!AA289</f>
        <v>M2-NyO-27b-A-3</v>
      </c>
      <c r="B284" s="220" t="str">
        <f>Seeds!Z289</f>
        <v>{
    "id": "M2-NyO-27b-A-3",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"&lt;p&gt;Para completar un videojuego hay que pasar {{T1}} niveles. Si Julián ya ha completado {{T20}}, ¿cuántos le quedan?&lt;/p&gt;",
            "template": "&lt;p&gt;Tiene que completar otros {{response}} niveles.&lt;/p&gt;",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84" s="220" t="str">
        <f t="shared" si="7"/>
        <v>#REF!</v>
      </c>
      <c r="D284" s="220" t="str">
        <f t="shared" si="2"/>
        <v>#REF!</v>
      </c>
    </row>
    <row r="285" ht="15.75" customHeight="1">
      <c r="A285" s="220" t="str">
        <f>Seeds!AA290</f>
        <v>M2-NyO-27c-I-1</v>
      </c>
      <c r="B285" s="220" t="str">
        <f>Seeds!Z290</f>
        <v>{
    "id": "M2-NyO-27c-I-1",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"&lt;p&gt;Arrastra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85" s="220" t="str">
        <f t="shared" si="7"/>
        <v>#REF!</v>
      </c>
      <c r="D285" s="220" t="str">
        <f t="shared" si="2"/>
        <v>#REF!</v>
      </c>
    </row>
    <row r="286" ht="15.75" customHeight="1">
      <c r="A286" s="220" t="str">
        <f>Seeds!AA291</f>
        <v>M2-NyO-27c-E-1</v>
      </c>
      <c r="B286" s="220" t="str">
        <f>Seeds!Z291</f>
        <v>{
    "id": "M2-NyO-27c-E-1",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86" s="220" t="str">
        <f t="shared" si="7"/>
        <v>#REF!</v>
      </c>
      <c r="D286" s="220" t="str">
        <f t="shared" si="2"/>
        <v>#REF!</v>
      </c>
    </row>
    <row r="287" ht="15.75" customHeight="1">
      <c r="A287" s="220" t="str">
        <f>Seeds!AA292</f>
        <v>M2-NyO-27c-A-1</v>
      </c>
      <c r="B287" s="220" t="str">
        <f>Seeds!Z292</f>
        <v>{
    "id": "M2-NyO-27c-A-1",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"&lt;p&gt;En un club deportivo había {{T1}} socios, pero se han dado de baja {{T20}}. ¿Cuántos siguen apuntados?&lt;/p&gt;",
            "template": "&lt;p&gt;El club ahora tiene {{response}} socios.&lt;/p&gt;",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87" s="220" t="str">
        <f t="shared" si="7"/>
        <v>#REF!</v>
      </c>
      <c r="D287" s="220" t="str">
        <f t="shared" si="2"/>
        <v>#REF!</v>
      </c>
    </row>
    <row r="288" ht="15.75" customHeight="1">
      <c r="A288" s="220" t="str">
        <f>Seeds!AA293</f>
        <v>M2-NyO-27c-A-2</v>
      </c>
      <c r="B288" s="220" t="str">
        <f>Seeds!Z293</f>
        <v>{
    "id": "M2-NyO-27c-A-2",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"&lt;p&gt;En una carrera van a participar {{T1}} corredores. Si ya han venido {{T20}}, ¿cuántos faltan para poder empezarla?&lt;/p&gt;",
            "template": "&lt;p&gt;Tienen que venir todavía otros {{response}} corredores.&lt;/p&gt;",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88" s="220" t="str">
        <f t="shared" si="7"/>
        <v>#REF!</v>
      </c>
      <c r="D288" s="220" t="str">
        <f t="shared" si="2"/>
        <v>#REF!</v>
      </c>
    </row>
    <row r="289" ht="15.75" customHeight="1">
      <c r="A289" s="220" t="str">
        <f>Seeds!AA294</f>
        <v>M2-NyO-27c-A-3</v>
      </c>
      <c r="B289" s="220" t="str">
        <f>Seeds!Z294</f>
        <v>{
    "id": "M2-NyO-27c-A-3",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"&lt;p&gt;Una empresa ha fabricado {{T1}} camisetas amarillas y verdes. Si {{T20}} camisetas son de color verde, ¿cuántas con amarillas?&lt;/p&gt;",
            "template": "&lt;p&gt;Hay {{response}} camisetas amarillas.&lt;/p&gt;",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89" s="220" t="str">
        <f t="shared" si="7"/>
        <v>#REF!</v>
      </c>
      <c r="D289" s="220" t="str">
        <f t="shared" si="2"/>
        <v>#REF!</v>
      </c>
    </row>
    <row r="290" ht="15.75" customHeight="1">
      <c r="A290" s="220" t="str">
        <f>Seeds!AA295</f>
        <v>M2-NyO-28a-I-1</v>
      </c>
      <c r="B290" s="220" t="str">
        <f>Seeds!Z295</f>
        <v>{
    "id": "M2-NyO-28a-I-1",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"&lt;p&gt;Arrastra el resultado de esta resta.&lt;/p&gt;",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90" s="220" t="str">
        <f t="shared" si="7"/>
        <v>#REF!</v>
      </c>
      <c r="D290" s="220" t="str">
        <f t="shared" si="2"/>
        <v>#REF!</v>
      </c>
    </row>
    <row r="291" ht="15.75" customHeight="1">
      <c r="A291" s="220" t="str">
        <f>Seeds!AA296</f>
        <v>M2-NyO-28a-E-1</v>
      </c>
      <c r="B291" s="220" t="str">
        <f>Seeds!Z296</f>
        <v>{
    "id": "M2-NyO-28a-E-1",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"&lt;p&gt;Escribe el resultado de esta resta.&lt;/p&gt;",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91" s="220" t="str">
        <f t="shared" si="7"/>
        <v>#REF!</v>
      </c>
      <c r="D291" s="220" t="str">
        <f t="shared" si="2"/>
        <v>#REF!</v>
      </c>
    </row>
    <row r="292" ht="15.75" customHeight="1">
      <c r="A292" s="220" t="str">
        <f>Seeds!AA297</f>
        <v>M2-NyO-28a-A-1</v>
      </c>
      <c r="B292" s="220" t="str">
        <f>Seeds!Z297</f>
        <v>{
    "id": "M2-NyO-28a-A-1",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 una pizzería le han encargado que prepare {{T1}} pizzas. Si ya tiene {{T20}}, ¿cuántas le quedan por cocinar?&lt;/p&gt;",
            "template": "&lt;p&gt;Deben preparar todavía otras {{response}} pizzas.&lt;/p&gt;",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92" s="220" t="str">
        <f t="shared" si="7"/>
        <v>#REF!</v>
      </c>
      <c r="D292" s="220" t="str">
        <f t="shared" si="2"/>
        <v>#REF!</v>
      </c>
    </row>
    <row r="293" ht="15.75" customHeight="1">
      <c r="A293" s="220" t="str">
        <f>Seeds!AA298</f>
        <v>M2-NyO-28a-A-2</v>
      </c>
      <c r="B293" s="220" t="str">
        <f>Seeds!Z298</f>
        <v>{
    "id": "M2-NyO-28a-A-2",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"&lt;p&gt;Una ruta tiene una longitud de {{T1}} km. Si un grupo de ciclistas ya ha recorrido {{T20}} km, ¿cuántos les quedan para terminarla?&lt;/p&gt;",
            "template": "&lt;p&gt;Les quedan {{response}} km.&lt;/p&gt;",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93" s="220" t="str">
        <f t="shared" si="7"/>
        <v>#REF!</v>
      </c>
      <c r="D293" s="220" t="str">
        <f t="shared" si="2"/>
        <v>#REF!</v>
      </c>
    </row>
    <row r="294" ht="15.75" customHeight="1">
      <c r="A294" s="220" t="str">
        <f>Seeds!AA299</f>
        <v>M2-NyO-28a-A-3</v>
      </c>
      <c r="B294" s="220" t="str">
        <f>Seeds!Z299</f>
        <v>{
    "id": "M2-NyO-28a-A-3",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"&lt;p&gt;El álbum de Carmen tiene espacio para guardar {{T1}} fotografías impresas. Si ya ha colocado en él {{T20}}, ¿cuántas más puede incluir en él?&lt;/p&gt;",
            "template": "&lt;p&gt;Puede colocar otras {{response}} fotografías más.&lt;/p&gt;",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94" s="220" t="str">
        <f t="shared" si="7"/>
        <v>#REF!</v>
      </c>
      <c r="D294" s="220" t="str">
        <f t="shared" si="2"/>
        <v>#REF!</v>
      </c>
    </row>
    <row r="295" ht="15.75" customHeight="1">
      <c r="A295" s="220" t="str">
        <f>Seeds!AA300</f>
        <v>M2-NyO-28b-I-1</v>
      </c>
      <c r="B295" s="220" t="str">
        <f>Seeds!Z300</f>
        <v>{
    "id": "M2-NyO-28b-I-1",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"&lt;p&gt;Elige el resultado correcto de esta resta:&lt;/p&gt;&lt;p style=\"text-align: center\"&gt;{{T1}} − {{T20}} = ...&lt;/p&gt;",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95" s="220" t="str">
        <f t="shared" si="7"/>
        <v>#REF!</v>
      </c>
      <c r="D295" s="220" t="str">
        <f t="shared" si="2"/>
        <v>#REF!</v>
      </c>
    </row>
    <row r="296" ht="15.75" customHeight="1">
      <c r="A296" s="220" t="str">
        <f>Seeds!AA301</f>
        <v>M2-NyO-28b-E-1</v>
      </c>
      <c r="B296" s="220" t="str">
        <f>Seeds!Z301</f>
        <v>{
    "id": "M2-NyO-28b-E-1",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96" s="220" t="str">
        <f t="shared" si="7"/>
        <v>#REF!</v>
      </c>
      <c r="D296" s="220" t="str">
        <f t="shared" si="2"/>
        <v>#REF!</v>
      </c>
    </row>
    <row r="297" ht="15.75" customHeight="1">
      <c r="A297" s="220" t="str">
        <f>Seeds!AA302</f>
        <v>M2-NyO-28b-A-1</v>
      </c>
      <c r="B297" s="220" t="str">
        <f>Seeds!Z302</f>
        <v>{
    "id": "M2-NyO-28b-A-1",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"&lt;p&gt;Un tren tiene capacidad para {{T1}} pasajeros. Si solo se han subido {{T20}} personas, ¿cuántas plazas quedan libres?&lt;/p&gt;",
            "template": "&lt;p&gt;Hay {{response}} plazas libres.&lt;/p&gt;",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97" s="220" t="str">
        <f t="shared" si="7"/>
        <v>#REF!</v>
      </c>
      <c r="D297" s="220" t="str">
        <f t="shared" si="2"/>
        <v>#REF!</v>
      </c>
    </row>
    <row r="298" ht="15.75" customHeight="1">
      <c r="A298" s="220" t="str">
        <f>Seeds!AA303</f>
        <v>M2-NyO-28b-A-2</v>
      </c>
      <c r="B298" s="220" t="str">
        <f>Seeds!Z303</f>
        <v>{
    "id": "M2-NyO-28b-A-2",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"&lt;p&gt;En un rebaño había {{T1}} ovejas, pero su pastor ha vendido {{T20}}. ¿Cuántas le quedan?&lt;/p&gt;",
            "template": "&lt;p&gt;Ahora tiene {{response}} ovejas.&lt;/p&gt;",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98" s="220" t="str">
        <f t="shared" si="7"/>
        <v>#REF!</v>
      </c>
      <c r="D298" s="220" t="str">
        <f t="shared" si="2"/>
        <v>#REF!</v>
      </c>
    </row>
    <row r="299" ht="15.75" customHeight="1">
      <c r="A299" s="220" t="str">
        <f>Seeds!AA304</f>
        <v>M2-NyO-28b-A-3</v>
      </c>
      <c r="B299" s="220" t="str">
        <f>Seeds!Z304</f>
        <v>{
    "id": "M2-NyO-28b-A-3",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"&lt;p&gt;El aparcamiento de un centro comercial tiene {{T1}} plazas. Si se han ocupado {{T20}}, ¿cuántas quedan libres?&lt;/p&gt;",
            "template": "&lt;p&gt;Hay {{response}} plazas libres.&lt;/p&gt;",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99" s="220" t="str">
        <f t="shared" si="7"/>
        <v>#REF!</v>
      </c>
      <c r="D299" s="220" t="str">
        <f t="shared" si="2"/>
        <v>#REF!</v>
      </c>
    </row>
    <row r="300" ht="15.75" customHeight="1">
      <c r="A300" s="220" t="str">
        <f>Seeds!AA305</f>
        <v>M2-NyO-28c-I-1</v>
      </c>
      <c r="B300" s="220" t="str">
        <f>Seeds!Z305</f>
        <v>{
    "id": "M2-NyO-28c-I-1",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"&lt;p&gt;Escoge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300" s="220" t="str">
        <f t="shared" si="7"/>
        <v>#REF!</v>
      </c>
      <c r="D300" s="220" t="str">
        <f t="shared" si="2"/>
        <v>#REF!</v>
      </c>
    </row>
    <row r="301" ht="15.75" customHeight="1">
      <c r="A301" s="220" t="str">
        <f>Seeds!AA306</f>
        <v>M2-NyO-28c-E-1</v>
      </c>
      <c r="B301" s="220" t="str">
        <f>Seeds!Z306</f>
        <v>{
    "id": "M2-NyO-28c-E-1",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301" s="220" t="str">
        <f t="shared" si="7"/>
        <v>#REF!</v>
      </c>
      <c r="D301" s="220" t="str">
        <f t="shared" si="2"/>
        <v>#REF!</v>
      </c>
    </row>
    <row r="302" ht="15.75" customHeight="1">
      <c r="A302" s="220" t="str">
        <f>Seeds!AA307</f>
        <v>M2-NyO-28c-A-1</v>
      </c>
      <c r="B302" s="220" t="str">
        <f>Seeds!Z307</f>
        <v>{
    "id": "M2-NyO-28c-A-1",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"&lt;p&gt;A un concierto asistieron {{T1}} personas, pero tras la primera hora se marcharon {{T20}}. ¿Cuántas se quedaron hasta el final?&lt;/p&gt;",
            "template": "&lt;p&gt;Al final del concierto había {{response}} personas.&lt;/p&gt;",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302" s="220" t="str">
        <f t="shared" si="7"/>
        <v>#REF!</v>
      </c>
      <c r="D302" s="220" t="str">
        <f t="shared" si="2"/>
        <v>#REF!</v>
      </c>
    </row>
    <row r="303" ht="15.75" customHeight="1">
      <c r="A303" s="220" t="str">
        <f>Seeds!AA308</f>
        <v>M2-NyO-28c-A-2</v>
      </c>
      <c r="B303" s="220" t="str">
        <f>Seeds!Z308</f>
        <v>{
    "id": "M2-NyO-28c-A-2",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"&lt;p&gt;Jugando a un videojuego, Felipe ha conseguido {{T1}} puntos durante una partida. Sin embargo, en la siguiente ha perdido {{T20}} puntos. ¿Cuántos le quedan?&lt;/p&gt;",
            "template": "&lt;p&gt;Después de la segunda partida tiene {{response}} puntos.&lt;/p&gt;",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303" s="220" t="str">
        <f t="shared" si="7"/>
        <v>#REF!</v>
      </c>
      <c r="D303" s="220" t="str">
        <f t="shared" si="2"/>
        <v>#REF!</v>
      </c>
    </row>
    <row r="304" ht="15.75" customHeight="1">
      <c r="A304" s="220" t="str">
        <f>Seeds!AA309</f>
        <v>M2-NyO-28c-A-3</v>
      </c>
      <c r="B304" s="220" t="str">
        <f>Seeds!Z309</f>
        <v>{
    "id": "M2-NyO-28c-A-3",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"&lt;p&gt;Cada día Julia da {{T1}} pasos para ir de su casa al colegio. Si hoy ya ha dado {{T20}} pasos, ¿cuántos le faltan para llegar?&lt;/p&gt;",
            "template": "&lt;p&gt;Todavía tiene que andar {{response}} pasos.&lt;/p&gt;",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304" s="220" t="str">
        <f t="shared" si="7"/>
        <v>#REF!</v>
      </c>
      <c r="D304" s="220" t="str">
        <f t="shared" si="2"/>
        <v>#REF!</v>
      </c>
    </row>
    <row r="305" ht="15.75" customHeight="1">
      <c r="A305" s="220" t="str">
        <f>Seeds!AA315</f>
        <v>M2-NyO-30a-I-1</v>
      </c>
      <c r="B305" s="220" t="str">
        <f>Seeds!Z315</f>
        <v>{
    "id": "M2-NyO-30a-I-1",
    "stimulus": "&lt;p&gt;Arrastra el resultado de esta resta.&lt;/p&gt;",
    "template": "&lt;p style=\"text-align: center\"&gt;{{T1}} − 10 = {{response}}&lt;/p&gt;",
    "hint": "&lt;p&gt;Resta 1 a las decenas.&lt;/p&gt;",
    "feedback": "&lt;p&gt;Restar 10 es restar 1 a las decenas:&lt;/p&gt;&lt;p style=\"text-align: center\"&gt;&lt;b&gt;{{T2}}&lt;/b&gt;{{T3}} − &lt;b&gt;1&lt;/b&gt;0 = &lt;b&gt;{{T4}}&lt;/b&gt;{{T3}}&lt;/p&gt;",
    "seed": {
        "parameters": [
            {
                "name": "Q1",
                "label": null,
                "min": 10,
                "max": 89,
                "step": 1
            },
            {
                "name": "Q2",
                "label": null,
                "min": 10,
                "max": 89,
                "step": 1
            },
            {
                "name": "Q3",
                "label": null,
                "min": 10,
                "max": 89,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"{{T2}}-1",
                "temp": true
            }
        ],
        "uniques": true
    },
    "algorithm": {
        "name": "calculateOperation",
        "template": "Cloze with drag &amp; drop",
        "params": {
            "keyboard": "NUMERICAL"
        }
    }
}</v>
      </c>
      <c r="C305" s="220" t="str">
        <f t="shared" si="7"/>
        <v>#REF!</v>
      </c>
      <c r="D305" s="220" t="str">
        <f t="shared" si="2"/>
        <v>#REF!</v>
      </c>
    </row>
    <row r="306" ht="15.75" customHeight="1">
      <c r="A306" s="220" t="str">
        <f>Seeds!AA316</f>
        <v>M2-NyO-30a-E-1</v>
      </c>
      <c r="B306" s="220" t="str">
        <f>Seeds!Z316</f>
        <v>{
    "id": "M2-NyO-30a-E-1",
    "stimulus": "&lt;p&gt;Escribe el resultado de la siguiente resta.&lt;/p&gt;",
    "feedback": "&lt;p&gt;Restar 10 es restar 1 a las decenas:&lt;/p&gt;&lt;p style=\"text-align: center\"&gt;&lt;b&gt;{{T2}}&lt;/b&gt;{{T3}} − &lt;b&gt;1&lt;/b&gt;0 = &lt;b&gt;{{T4}}&lt;/b&gt;{{T3}}&lt;/p&gt;",
    "hint": "&lt;p&gt;Resta 1 a las decenas.&lt;/p&gt;",
    "template": "&lt;p style=\"text-align: center\"&gt;{{T1}} − 10 = {{response}}&lt;/p&gt;",
    "seed": {
        "parameters": [
            {
                "name": "Q1",
                "label": null,
                "min": 10,
                "max": 89,
                "step": 1
            }
        ],
        "calculated": [
            {
                "name": "T1",
                "label": "{{function}}",
                "function": "{{Q1}}+10",
                "temp": true
            },
            {
                "name": "T2",
                "label": "{{function}}",
                "function": "math.floor({{T1}}/10)",
                "temp": true
            },
            {
                "name": "T3",
                "label": "{{function}}",
                "function": "{{T1}}-math.floor({{T1}}/10)*10",
                "temp": true
            },
            {
                "name": "T4",
                "label": "{{function}}",
                "function": "{{T2}}-1",
                "temp": true
            },
            {
                "name": "A1",
                "label": "{{function}}",
                "function": "{{Q1}}"
            }
        ],
        "uniques": true
    },
    "algorithm": {
        "name": "calculateOperation",
        "params": {
            "method": "equivLiteral",
            "keyboard": "NUMERICAL"
        }
    }
}</v>
      </c>
      <c r="C306" s="220" t="str">
        <f t="shared" si="7"/>
        <v>#REF!</v>
      </c>
      <c r="D306" s="220" t="str">
        <f t="shared" si="2"/>
        <v>#REF!</v>
      </c>
    </row>
    <row r="307" ht="15.75" customHeight="1">
      <c r="A307" s="220" t="str">
        <f>Seeds!AA317</f>
        <v>M2-NyO-57a-I-1</v>
      </c>
      <c r="B307" s="220" t="str">
        <f>Seeds!Z317</f>
        <v>{
    "id": "M2-NyO-57a-I-1",
    "stimulus": "&lt;p&gt;¿Cuál es el resultado de esta resta?&lt;/p&gt;&lt;p style=\"text-align: center\"&gt;{{T1}} − {{T2}} = ...&lt;/p&gt;",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C307" s="220" t="str">
        <f t="shared" si="7"/>
        <v>#REF!</v>
      </c>
      <c r="D307" s="220" t="str">
        <f t="shared" si="2"/>
        <v>#REF!</v>
      </c>
    </row>
    <row r="308" ht="15.75" customHeight="1">
      <c r="A308" s="220" t="str">
        <f>Seeds!AA318</f>
        <v>M2-NyO-57a-E-1</v>
      </c>
      <c r="B308" s="220" t="str">
        <f>Seeds!Z318</f>
        <v>{
    "id": "M2-NyO-57a-E-1",
    "stimulus": "&lt;p&gt;Escribe el resultado de la siguiente resta.&lt;/p&gt;",
    "feedback": "&lt;p&gt;Restar {{T2}} es restar {{Q3}} a las decenas:&lt;/p&gt;&lt;p style=\"text-align: center\"&gt;{{Q1}}&lt;b&gt;{{T3}}&lt;/b&gt;{{Q4}} − &lt;b&gt;{{Q3}}&lt;/b&gt;0 = {{Q1}}&lt;b&gt;{{Q2}}&lt;/b&gt;{{Q4}}&lt;/p&gt;",
    "hint": "&lt;p&gt;Resta {{Q3}} a las decenas.&lt;/p&gt;",
    "template": "&lt;p style=\"text-align: center\"&gt;{{T1}} − {{T2}} = {{response}}&lt;/p&gt;",
    "seed": {
        "parameters": [
            {
                "name": "Q1",
                "label": null,
                "min": 1,
                "max": 9,
                "step": 1
            },
            {
                "name": "Q2",
                "label": null,
                "list": [
                    1,
                    2,
                    3,
                    4
                ]
            },
            {
                "name": "Q3",
                "label": null,
                "list": [
                    1,
                    2,
                    3,
                    4,
                    5
                ]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v>
      </c>
      <c r="C308" s="220" t="str">
        <f t="shared" si="7"/>
        <v>#REF!</v>
      </c>
      <c r="D308" s="220" t="str">
        <f t="shared" si="2"/>
        <v>#REF!</v>
      </c>
    </row>
    <row r="309" ht="15.75" customHeight="1">
      <c r="A309" s="220" t="str">
        <f>Seeds!AA319</f>
        <v>M2-NyO-30b-I-1</v>
      </c>
      <c r="B309" s="220" t="str">
        <f>Seeds!Z319</f>
        <v>{
    "id": "M2-NyO-30b-I-1",
    "stimulus": "&lt;p&gt;Resta mentalmente y escoge el resultado.&lt;/p&gt;",
    "template": "&lt;p style=\"text-align: center\"&gt;{{T1}} − {{Q1}} = {{response}}&lt;/p&gt;",
    "hint": "&lt;p&gt;Las decenas bajan 1 y las unidades no cambian.&lt;/p&gt;",
    "feedback": "&lt;p&gt;Las decenas bajan 1 y las unidades no cambian:&lt;/p&gt;&lt;p style=\"text-align: center\"&gt;&lt;span style=\"color: #E3360C\"&gt;{{T2}}&lt;/span&gt;&lt;span style=\"color: #2C9CDC\"&gt;{{T3}}&lt;/span&gt; − &lt;span style=\"color: #E3360C\"&gt;{{T4}}&lt;/span&gt;&lt;span style=\"color: #2C9CDC\"&gt;{{T5}}&lt;/span&gt; = 10&lt;/p&gt;",
    "seed": {
        "parameters": [
            {
                "name": "Q1",
                "label": null,
                "min": 10,
                "max": 50,
                "step": 1
            },
            {
                "name": "Q2",
                "label": null,
                "min": 10,
                "max": 50,
                "step": 1
            },
            {
                "name": "Q3",
                "label": null,
                "min": 1,
                "max": 50,
                "step": 1
            }
        ],
        "calculated": [
            {
                "name": "T1",
                "label": "{{function}}",
                "function": "{{Q1}}+10",
                "group": 1,
                "temp": true
            },
            {
                "name": "A1",
                "label": "10",
                "function": "",
                "group": 1
            },
            {
                "name": "A2",
                "label": "{{Q2}}",
                "function": "",
                "group": 1,
                "incorrect": true
            },
            {
                "name": "A3",
                "label": "{{Q3}}",
                "function": "",
                "group": 1,
                "incorrect": true
            },
            {
                "name": "T2",
                "label": "{{function}}",
                "function": "'{{T1}}'.slice(0,1)",
                "group": 1,
                "temp": true
            },
            {
                "name": "T3",
                "label": "{{function}}",
                "function": "'{{T1}}'.slice(1,)",
                "group": 1,
                "temp": true
            },
            {
                "name": "T4",
                "label": "{{function}}",
                "function": "'{{Q1}}'.slice(0,1)",
                "group": 1,
                "temp": true
            },
            {
                "name": "T5",
                "label": "{{function}}",
                "function": "'{{Q1}}'.slice(1,)",
                "group": 1,
                "temp": true
            }
        ],
        "uniques": true
    },
    "algorithm": {
        "name": "groupResponses",
        "template": "Cloze with drop down"
    }
}</v>
      </c>
      <c r="C309" s="220" t="str">
        <f t="shared" si="7"/>
        <v>#REF!</v>
      </c>
      <c r="D309" s="220" t="str">
        <f t="shared" si="2"/>
        <v>#REF!</v>
      </c>
    </row>
    <row r="310" ht="15.75" customHeight="1">
      <c r="A310" s="220" t="str">
        <f>Seeds!AA320</f>
        <v>M2-NyO-30b-E-1</v>
      </c>
      <c r="B310" s="220" t="str">
        <f>Seeds!Z320</f>
        <v>{
    "id": "M2-NyO-30b-E-1",
    "stimulus": "&lt;p&gt;Escribe el resultado de la siguiente resta.&lt;/p&gt;",
    "hint": "&lt;p&gt;Las decenas bajan 1 y las unidades no cambian.&lt;/p&gt;",
    "feedback": "&lt;p&gt;Las decenas bajan 1 y las unidades no cambian:&lt;/p&gt;&lt;p style=\"text-align: center\"&gt;&lt;span style=\"color: #E3360C\"&gt;{{T2}}&lt;/span&gt;&lt;span style=\"color: #2C9CDC\"&gt;{{T3}}&lt;/span&gt; − &lt;span style=\"color: #E3360C\"&gt;{{T4}}&lt;/span&gt;&lt;span style=\"color: #2C9CDC\"&gt;{{T5}}&lt;/span&gt; = 10&lt;/p&gt;",
    "template": "&lt;p style=\"text-align: center\"&gt;{{T1}} − {{Q1}} = {{response}}&lt;/p&gt;",
    "seed": {
        "parameters": [
            {
                "name": "Q1",
                "label": null,
                "min": 1,
                "max": 50,
                "step": 1
            }
        ],
        "calculated": [
            {
                "name": "T1",
                "label": "{{function}}",
                "function": "{{Q1}}+10",
                "temp": true
            },
            {
                "name": "A1",
                "label": "{{function}}",
                "function": "10"
            },
            {
                "name": "T2",
                "label": "{{function}}",
                "function": "'{{T1}}'.slice(0,1)",
                "group": 1,
                "temp": true
            },
            {
                "name": "T3",
                "label": "{{function}}",
                "function": "'{{T1}}'.slice(1,)",
                "group": 1,
                "temp": true
            },
            {
                "name": "T4",
                "label": "{{function}}",
                "function": "'{{Q1}}'.slice(0,1)",
                "group": 1,
                "temp": true
            },
            {
                "name": "T5",
                "label": "{{function}}",
                "function": "'{{Q1}}'.slice(1,)",
                "group": 1,
                "temp": true
            }
        ],
        "uniques": true
    },
    "algorithm": {
        "name": "calculateOperation",
        "params": {
            "method": "equivLiteral",
            "keyboard": "NUMERICAL"
        }
    }
}</v>
      </c>
      <c r="C310" s="220" t="str">
        <f t="shared" si="7"/>
        <v>#REF!</v>
      </c>
      <c r="D310" s="220" t="str">
        <f t="shared" si="2"/>
        <v>#REF!</v>
      </c>
    </row>
    <row r="311" ht="15.75" customHeight="1">
      <c r="A311" s="220" t="str">
        <f>Seeds!AA321</f>
        <v>M2-NyO-31a-I-1</v>
      </c>
      <c r="B311" s="220" t="str">
        <f>Seeds!Z321</f>
        <v>{
    "id": "M2-NyO-31a-I-1",
    "stimulus": "&lt;p&gt;Arrastra el resultado de esta operación.&lt;/p&gt;",
    "template": "&lt;p style=\"text-align: center\"&gt;{{T1}} − 10 = {{response}}&lt;/p&gt;",
    "hint": "&lt;p&gt;Resta 1 a las decenas.&lt;/p&gt;",
    "feedback": "&lt;p&gt;Restar 10 es restar 1 a las decenas:&lt;/p&gt;&lt;p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C311" s="220" t="str">
        <f t="shared" si="7"/>
        <v>#REF!</v>
      </c>
      <c r="D311" s="220" t="str">
        <f t="shared" si="2"/>
        <v>#REF!</v>
      </c>
    </row>
    <row r="312" ht="15.75" customHeight="1">
      <c r="A312" s="220" t="str">
        <f>Seeds!AA322</f>
        <v>M2-NyO-31a-E-1</v>
      </c>
      <c r="B312" s="220" t="str">
        <f>Seeds!Z322</f>
        <v>{
    "id": "M2-NyO-31a-E-1",
    "stimulus": "&lt;p&gt;Escribe el resultado de la siguiente resta.&lt;/p&gt;",
    "template": "&lt;p style=\"text-align: center\"&gt;{{T1}} − 10 = {{response}}&lt;/p&gt;",
    "hint": "&lt;p&gt;Resta 1 a las decenas.&lt;/p&gt;",
    "feedback": "&lt;p&gt;Restar 10 es restar 1 a las decenas:&lt;/p&gt;&lt;p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v>
      </c>
      <c r="C312" s="220" t="str">
        <f t="shared" si="7"/>
        <v>#REF!</v>
      </c>
      <c r="D312" s="220" t="str">
        <f t="shared" si="2"/>
        <v>#REF!</v>
      </c>
    </row>
    <row r="313" ht="15.75" customHeight="1">
      <c r="A313" s="220" t="str">
        <f>Seeds!AA323</f>
        <v>M2-NyO-57b-I-1</v>
      </c>
      <c r="B313" s="220" t="str">
        <f>Seeds!Z323</f>
        <v>{
    "id": "M2-NyO-57b-I-1",
    "stimulus": "&lt;p&gt;Selecciona el resultado correcto:&lt;/p&gt;&lt;p style=\"text-align: center\"&gt;{{T1}} − {{T2}} = ...&lt;/p&gt;",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2,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C313" s="220" t="str">
        <f t="shared" si="7"/>
        <v>#REF!</v>
      </c>
      <c r="D313" s="220" t="str">
        <f t="shared" si="2"/>
        <v>#REF!</v>
      </c>
    </row>
    <row r="314" ht="15.75" customHeight="1">
      <c r="A314" s="220" t="str">
        <f>Seeds!AA324</f>
        <v>M2-NyO-57b-E-1</v>
      </c>
      <c r="B314" s="220" t="str">
        <f>Seeds!Z324</f>
        <v>{
    "id": "M2-NyO-57b-E-1",
    "stimulus": "&lt;p&gt;¿Cuál es el resultado de esta resta? Escríbelo.&lt;/p&gt;",
    "template": "&lt;p style=\"text-align: center\"&gt;{{T1}} − {{T2}} = {{response}}&lt;/p&gt;",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2,
                "max": 5,
                "step": 1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v>
      </c>
      <c r="C314" s="220" t="str">
        <f t="shared" si="7"/>
        <v>#REF!</v>
      </c>
      <c r="D314" s="220" t="str">
        <f t="shared" si="2"/>
        <v>#REF!</v>
      </c>
    </row>
    <row r="315" ht="15.75" customHeight="1">
      <c r="A315" s="220" t="str">
        <f>Seeds!AA325</f>
        <v>M2-NyO-58a-I-1</v>
      </c>
      <c r="B315" s="220" t="str">
        <f>Seeds!Z325</f>
        <v>{
    "id": "M2-NyO-58a-I-1",
    "stimulus": "&lt;p&gt;Selecciona el resultado correcto.&lt;/p&gt;",
    "template": "&lt;p style=\"text-align: center\"&gt;{{T1}} − 100 = {{response}}&lt;/p&gt;",
    "hint": "&lt;p&gt;Resta 1 a las centenas.&lt;/p&gt;",
    "feedback": "&lt;p&gt;Restar 100 es restar 1 a las centenas:&lt;/p&gt;&lt;p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v>
      </c>
      <c r="C315" s="220" t="str">
        <f t="shared" si="7"/>
        <v>#REF!</v>
      </c>
      <c r="D315" s="220" t="str">
        <f t="shared" si="2"/>
        <v>#REF!</v>
      </c>
    </row>
    <row r="316" ht="15.75" customHeight="1">
      <c r="A316" s="220" t="str">
        <f>Seeds!AA326</f>
        <v>M2-NyO-58a-E-1</v>
      </c>
      <c r="B316" s="220" t="str">
        <f>Seeds!Z326</f>
        <v>{
    "id": "M2-NyO-58a-E-1",
    "stimulus": "&lt;p&gt;Escribe el resultado de esta resta.&lt;/p&gt;",
    "template": "&lt;p style=\"text-align: center\"&gt;{{T1}} − 100 = {{response}}&lt;/p&gt;",
    "hint": "&lt;p&gt;Resta 1 a las centenas.&lt;/p&gt;",
    "feedback": "&lt;p&gt;Restar 100 es restar 1 a las centenas:&lt;/p&gt;&lt;p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v>
      </c>
      <c r="C316" s="220" t="str">
        <f t="shared" si="7"/>
        <v>#REF!</v>
      </c>
      <c r="D316" s="220" t="str">
        <f t="shared" si="2"/>
        <v>#REF!</v>
      </c>
    </row>
    <row r="317" ht="15.75" customHeight="1">
      <c r="A317" s="220" t="str">
        <f>Seeds!AA327</f>
        <v>M2-NyO-59a-I-1</v>
      </c>
      <c r="B317" s="220" t="str">
        <f>Seeds!Z327</f>
        <v>{
    "id": "M2-NyO-59a-I-1",
    "stimulus": "&lt;p&gt;Arrastra el resultado correcto.&lt;/p&gt;",
    "template": "&lt;p style=\"text-align: center\"&gt;{{T1}} − {{T2}} = {{response}}&lt;/p&gt;",
    "hint": "&lt;p&gt;Resta {{Q6}} a las centenas.&lt;/p&gt;",
    "feedback": "&lt;p&gt;Restar {{T2}} es restar {{Q6}} a las centenas:&lt;/p&gt;&lt;p style=\"text-align: center\"&gt;&lt;b&gt;{{T3}}&lt;/b&gt;{{Q2}}{{Q3}} − &lt;b&gt;{{Q6}}&lt;/b&gt;00 = &lt;b&gt;{{Q1}}&lt;/b&gt;{{Q2}}{{Q3}}&lt;/p&gt;",
    "seed": {
        "parameters": [
            {
                "name": "Q1",
                "label": null,
                "min": 1,
                "max": 4,
                "step": 1
            },
            {
                "name": "Q2",
                "label": null,
                "min": 1,
                "max": 9,
                "step": 1
            },
            {
                "name": "Q3",
                "label": null,
                "min": 1,
                "max": 9,
                "step": 1
            },
            {
                "name": "Q4",
                "label": null,
                "min": 100,
                "max": 999,
                "step": 1
            },
            {
                "name": "Q5",
                "label": null,
                "min": 100,
                "max": 999,
                "step": 1
            },
            {
                "name": "Q6",
                "label": null,
                "min": 2,
                "max": 5,
                "step": 1
            }
        ],
        "calculated": [
            {
                "name": "T1",
                "label": "{{function}}",
                "function": "({{Q1}}+{{Q6}})*100+{{Q2}}*10+{{Q3}}",
                "temp": true
            },
            {
                "name": "T2",
                "label": "{{function}}",
                "function": "{{Q6}}*100",
                "temp": true
            },
            {
                "name": "T3",
                "label": "{{function}}",
                "function": "{{Q1}}+{{Q6}}",
                "temp": true
            },
            {
                "name": "A1",
                "label": "{{function}}",
                "function": "{{Q1}}*100+{{Q2}}*10+{{Q3}}"
            },
            {
                "name": "A2",
                "label": "{{function}}",
                "function": "{{Q4}}",
                "incorrect": true
            },
            {
                "name": "A3",
                "label": "{{function}}",
                "function": "{{Q5}}",
                "incorrect": true
            }
        ],
        "uniques": true
    },
    "algorithm": {
        "name": "calculateOperation",
        "template": "Cloze with drag &amp; drop",
        "params": {
            "keyboard": "NUMERICAL"
        }
    }
}</v>
      </c>
      <c r="C317" s="220" t="str">
        <f t="shared" si="7"/>
        <v>#REF!</v>
      </c>
      <c r="D317" s="220" t="str">
        <f t="shared" si="2"/>
        <v>#REF!</v>
      </c>
    </row>
    <row r="318" ht="15.75" customHeight="1">
      <c r="A318" s="220" t="str">
        <f>Seeds!AA328</f>
        <v>M2-NyO-59a-E-1</v>
      </c>
      <c r="B318" s="220" t="str">
        <f>Seeds!Z328</f>
        <v>{
    "id": "M2-NyO-59a-E-1",
    "stimulus": "&lt;p&gt;Escribe el resultado de esta resta.&lt;/p&gt;",
    "template": "&lt;p style=\"text-align: center\"&gt;{{T1}} − {{T2}} = {{response}}&lt;/p&gt;",
    "hint": "&lt;p&gt;Resta {{Q6}} a las centenas.&lt;/p&gt;",
    "feedback": "&lt;p&gt;Restar {{T2}} es restar {{Q6}} a las centenas:&lt;/p&gt;&lt;p style=\"text-align: center\"&gt;&lt;b&gt;{{T3}}&lt;/b&gt;{{Q2}}{{Q3}} − &lt;b&gt;{{Q6}}&lt;/b&gt;00 = &lt;b&gt;{{Q1}}&lt;/b&gt;{{Q2}}{{Q3}}&lt;/p&gt;",
    "seed": {
        "parameters": [
            {
                "name": "Q1",
                "label": null,
                "min": 1,
                "max": 4,
                "step": 1
            },
            {
                "name": "Q2",
                "label": null,
                "min": 1,
                "max": 9,
                "step": 1
            },
            {
                "name": "Q3",
                "label": null,
                "min": 1,
                "max": 9,
                "step": 1
            },
            {
                "name": "Q6",
                "label": null,
                "min": 2,
                "max": 5,
                "step": 1
            }
        ],
        "calculated": [
            {
                "name": "T1",
                "label": "{{function}}",
                "function": "({{Q1}}+{{Q6}})*100+{{Q2}}*10+{{Q3}}",
                "temp": true
            },
            {
                "name": "T2",
                "label": "{{function}}",
                "function": "{{Q6}}*100",
                "temp": true
            },
            {
                "name": "T3",
                "label": "{{function}}",
                "function": "{{Q1}}+{{Q6}}",
                "temp": true
            },
            {
                "name": "A1",
                "label": "{{function}}",
                "function": "{{Q1}}*100+{{Q2}}*10+{{Q3}}"
            }
        ],
        "uniques": true
    },
    "algorithm": {
        "name": "calculateOperation",
        "params": {
            "method": "equivLiteral",
            "keyboard": "NUMERICAL"
        }
    }
}</v>
      </c>
      <c r="C318" s="220" t="str">
        <f t="shared" si="7"/>
        <v>#REF!</v>
      </c>
      <c r="D318" s="220" t="str">
        <f t="shared" si="2"/>
        <v>#REF!</v>
      </c>
    </row>
    <row r="319" ht="15.75" customHeight="1">
      <c r="A319" s="220" t="str">
        <f>Seeds!AA329</f>
        <v>M2-NyO-32a-I-1</v>
      </c>
      <c r="B319" s="220" t="str">
        <f>Seeds!Z329</f>
        <v>{
    "id": "M2-NyO-32a-I-1",
    "stimulus": "&lt;p&gt;Selecciona la resta que puede escribirse a partir de esta suma:&lt;/p&gt;&lt;p style=\"text-align: center\"&gt;{{Q1}} + {{Q2}} = {{T1}}&lt;/p&gt;",
    "hint": "&lt;p&gt;Desde una suma se pueden escribir 2 restas.&lt;/p&gt;",
    "feedback": "&lt;p&gt;Desde una suma se pueden escribir 2 restas:&lt;/p&gt;&lt;div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24,
                "step": 1
            },
            {
                "name": "Q2",
                "label": null,
                "min": 25,
                "max": 50,
                "step": 1
            }
        ],
        "calculated": [
            {
                "name": "T1",
                "label": "{{function}}",
                "function": "{{Q1}}+{{Q2}}",
                "temp": true
            },
            {
                "name": "T2",
                "label": "{{function}}",
                "function": "{{Q2}}-{{Q1}}",
                "temp": true
            },
            {
                "name": "A1",
                "label": "{{T1}} − {{Q1}} = {{Q2}}",
                "function": ""
            },
            {
                "name": "A2",
                "label": "{{T1}} − {{Q2}} = {{Q1}}",
                "function": ""
            },
            {
                "name": "A3",
                "label": "{{Q2}} − {{Q1}} = {{T1}}",
                "function": "",
                "incorrect": true
            },
            {
                "name": "A4",
                "label": "{{T1}} − {{Q2}} = {{T2}}",
                "function": "",
                "incorrect": true
            }
        ],
        "uniques": true
    },
    "algorithm": {
        "name": "trueFalse",
        "template": "Multiple choice – standard",
        "params": {
            "countCorrect": 1,
            "countIncorrect": 2,
            "showCheckIcon": false,
            "columns": 3
        }
    }
}</v>
      </c>
      <c r="C319" s="220" t="str">
        <f t="shared" si="7"/>
        <v>#REF!</v>
      </c>
      <c r="D319" s="220" t="str">
        <f t="shared" si="2"/>
        <v>#REF!</v>
      </c>
    </row>
    <row r="320" ht="15.75" customHeight="1">
      <c r="A320" s="220" t="str">
        <f>Seeds!AA330</f>
        <v>M2-NyO-32a-E-1</v>
      </c>
      <c r="B320" s="220" t="str">
        <f>Seeds!Z330</f>
        <v>{
    "id": "M2-NyO-32a-E-1",
    "stimulus": "&lt;p&gt;Completa estas restas sabiendo que:&lt;/p&gt;&lt;p style=\"text-align: center\"&gt;{{Q1}} + {{Q2}} = {{T1}}&lt;/p&gt;",
    "template": "&lt;p style=\"text-align: center\"&gt;{{T1}} − {{response}} = {{Q2}}&lt;/p&gt;&lt;p style=\"text-align: center\"&gt;{{response}} − {{Q2}} = {{Q1}}&lt;/p&gt;",
    "hint": "&lt;p&gt;Desde una suma se pueden escribir 2 restas.&lt;/p&gt;",
    "feedback": "&lt;p&gt;Desde una suma se pueden escribir 2 restas:&lt;/p&gt;&lt;div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30,
                "step": 1
            },
            {
                "name": "Q2",
                "label": null,
                "min": 1,
                "max": 30,
                "step": 1
            }
        ],
        "calculated": [
            {
                "name": "T1",
                "function": "{{Q1}}+{{Q2}}",
                "temp": true
            },
            {
                "name": "A1",
                "function": "{{Q1}}"
            },
            {
                "name": "A2",
                "function": "{{T1}}"
            }
        ],
        "uniques": true
    },
    "algorithm": {
        "name": "calculateOperation",
        "params": {
            "method": "equivLiteral",
            "keyboard": "NUMERICAL"
        }
    }
}</v>
      </c>
      <c r="C320" s="220" t="str">
        <f t="shared" si="7"/>
        <v>#REF!</v>
      </c>
      <c r="D320" s="220" t="str">
        <f t="shared" si="2"/>
        <v>#REF!</v>
      </c>
    </row>
    <row r="321" ht="15.75" customHeight="1">
      <c r="A321" s="220" t="str">
        <f>Seeds!AA331</f>
        <v>M2-NyO-32b-I-1</v>
      </c>
      <c r="B321" s="220" t="str">
        <f>Seeds!Z331</f>
        <v>{
    "id": "M2-NyO-32b-I-1",
    "stimulus": "&lt;p&gt;Arrastra el sumando que falta.&lt;/p&gt;",
    "template": "&lt;p style=\"text-align: center\"&gt;{{Q1}} + {{response}} = {{T1}}&lt;/p&gt;",
    "hint": "&lt;p&gt;El resultado se calcula así:&lt;/p&gt;&lt;p style=\"text-align: center\"&gt;{{T1}} − {{Q1}} = ...&lt;/p&gt;",
    "feedback": "&lt;p&gt;El resultado se calcula así:&lt;/p&gt;&lt;p style=\"text-align: center\"&gt;{{T1}} − {{Q1}} = {{Q2}}&lt;/p&gt;",
    "seed": {
        "parameters": [
            {
                "name": "Q1",
                "label": null,
                "min": 1,
                "max": 30,
                "step": 1
            },
            {
                "name": "Q2",
                "label": null,
                "min": 1,
                "max": 30,
                "step": 1
            },
            {
                "name": "Q3",
                "label": null,
                "min": 1,
                "max": 30,
                "step": 1
            },
            {
                "name": "Q4",
                "label": null,
                "min": 1,
                "max": 30,
                "step": 1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v>
      </c>
      <c r="C321" s="220" t="str">
        <f t="shared" si="7"/>
        <v>#REF!</v>
      </c>
      <c r="D321" s="220" t="str">
        <f t="shared" si="2"/>
        <v>#REF!</v>
      </c>
    </row>
    <row r="322" ht="15.75" customHeight="1">
      <c r="A322" s="220" t="str">
        <f>Seeds!AA332</f>
        <v>M2-NyO-32b-E-1</v>
      </c>
      <c r="B322" s="220" t="str">
        <f>Seeds!Z332</f>
        <v>{
    "id": "M2-NyO-32b-E-1",
    "stimulus": "&lt;p&gt;¿Cuál es el sumando que falta?&lt;/p&gt;",
    "template": "&lt;p style=\"text-align: center\"&gt;{{Q1}} + {{response}} = {{T1}}&lt;/p&gt;",
    "hint": "&lt;p&gt;El resultado se calcula así:&lt;/p&gt;&lt;p style=\"text-align: center\"&gt;{{T1}} − {{Q1}} = ...&lt;/p&gt;",
    "feedback": "&lt;p&gt;El resultado se calcula así:&lt;/p&gt;&lt;p style=\"text-align: center\"&gt;{{T1}} − {{Q1}} = {{Q2}}&lt;/p&gt;",
    "seed": {
        "parameters": [
            {
                "name": "Q1",
                "label": null,
                "min": 1,
                "max": 30,
                "step": 1
            },
            {
                "name": "Q2",
                "label": null,
                "min": 1,
                "max": 30,
                "step": 1
            }
        ],
        "calculated": [
            {
                "name": "T1",
                "function": "{{Q1}}+{{Q2}}",
                "temp": true
            },
            {
                "name": "A1",
                "function": "{{Q2}}"
            }
        ],
        "uniques": true
    },
    "algorithm": {
        "name": "calculateOperation",
        "params": {
            "method": "equivLiteral",
            "keyboard": "NUMERICAL"
        }
    }
}</v>
      </c>
      <c r="C322" s="220" t="str">
        <f t="shared" si="7"/>
        <v>#REF!</v>
      </c>
      <c r="D322" s="220" t="str">
        <f t="shared" si="2"/>
        <v>#REF!</v>
      </c>
    </row>
    <row r="323" ht="15.75" customHeight="1">
      <c r="A323" s="220" t="str">
        <f>Seeds!AA333</f>
        <v>M2-NyO-32b-A-1</v>
      </c>
      <c r="B323" s="220" t="str">
        <f>Seeds!Z333</f>
        <v>{
    "id": "M2-NyO-32b-A-1",
    "stimulus": "&lt;p&gt;En un centro hay {{T1}} perros y gatos en adopción. Si de todos ellos {{Q2}} son gatos, ¿cuántos perros tienen?&lt;/p&gt;",
    "template": "&lt;p&gt;Tienen {{response}} perros.&lt;/p&gt;",
    "hint": "&lt;p&gt;El resultado se calcula así:&lt;/p&gt;&lt;p style=\"text-align: center\"&gt;{{T1}} − {{Q1}} = ...&lt;/p&gt;",
    "feedback": "&lt;p&gt;El resultado se calcula así:&lt;/p&gt;&lt;p style=\"text-align: center\"&gt;{{T1}} − {{Q1}} = {{Q2}}&lt;/p&gt;",
    "seed": {
        "parameters": [
            {
                "name": "Q1",
                "label": null,
                "min": 2,
                "max": 30,
                "step": 1
            },
            {
                "name": "Q2",
                "label": null,
                "min": 1,
                "max": 30,
                "step": 1
            }
        ],
        "calculated": [
            {
                "name": "T1",
                "function": "{{Q1}}+{{Q2}}",
                "temp": true
            },
            {
                "name": "A1",
                "function": "{{Q2}}"
            }
        ],
        "uniques": true
    },
    "algorithm": {
        "name": "calculateOperation",
        "params": {
            "method": "equivLiteral",
            "keyboard": "NUMERICAL"
        }
    }
}</v>
      </c>
      <c r="C323" s="220" t="str">
        <f t="shared" si="7"/>
        <v>#REF!</v>
      </c>
      <c r="D323" s="220" t="str">
        <f t="shared" si="2"/>
        <v>#REF!</v>
      </c>
    </row>
    <row r="324" ht="15.75" customHeight="1">
      <c r="A324" s="220" t="str">
        <f>Seeds!AA334</f>
        <v>M2-NyO-32b-A-2</v>
      </c>
      <c r="B324" s="220" t="str">
        <f>Seeds!Z334</f>
        <v>{
    "id": "M2-NyO-32b-A-2",
    "stimulus": "&lt;p&gt;Dolores ha pintado {{T1}} macetas, unas de rojo y otras de azul. Si ha pintado {{Q2}} de azul, ¿cuántas son de color rojo?&lt;/p&gt;",
    "template": "&lt;p&gt;Hay {{response}} macetas rojas.&lt;/p&gt;",
    "hint": "&lt;p&gt;El resultado se calcula así:&lt;/p&gt;&lt;p style=\"text-align: center\"&gt;{{T1}} − {{Q1}} = ...&lt;/p&gt;",
    "feedback": "&lt;p&gt;El resultado se calcula así:&lt;/p&gt;&lt;p style=\"text-align: center\"&gt;{{T1}} − {{Q1}} = {{Q2}}&lt;/p&gt;",
    "seed": {
        "parameters": [
            {
                "name": "Q1",
                "label": null,
                "min": 5,
                "max": 20,
                "step": 1
            },
            {
                "name": "Q2",
                "label": null,
                "min": 5,
                "max": 20,
                "step": 1
            }
        ],
        "calculated": [
            {
                "name": "T1",
                "function": "{{Q1}}+{{Q2}}",
                "temp": true
            },
            {
                "name": "A1",
                "function": "{{Q2}}"
            }
        ],
        "uniques": true
    },
    "algorithm": {
        "name": "calculateOperation",
        "params": {
            "method": "equivLiteral",
            "keyboard": "NUMERICAL"
        }
    }
}</v>
      </c>
      <c r="C324" s="220" t="str">
        <f t="shared" si="7"/>
        <v>#REF!</v>
      </c>
      <c r="D324" s="220" t="str">
        <f t="shared" si="2"/>
        <v>#REF!</v>
      </c>
    </row>
    <row r="325" ht="15.75" customHeight="1">
      <c r="A325" s="220" t="str">
        <f>Seeds!AA335</f>
        <v>M2-NyO-32b-A-3</v>
      </c>
      <c r="B325" s="220" t="str">
        <f>Seeds!Z335</f>
        <v>{
    "id": "M2-NyO-32b-A-3",
    "stimulus": "&lt;p&gt;Pilar tiene {{T1}} cromos de superhéroes y superheroínas. Si {{Q2}} son de superhéroes, ¿cuántos son de superheroínas?&lt;/p&gt;",
    "template": "&lt;p&gt;Tiene {{response}} cromos de superheroínas.&lt;/p&gt;",
    "hint": "&lt;p&gt;El resultado se calcula así:&lt;/p&gt;&lt;p style=\"text-align: center\"&gt;{{T1}} − {{Q1}} = ...&lt;/p&gt;",
    "feedback": "&lt;p&gt;El resultado se calcula así:&lt;/p&gt;&lt;p style=\"text-align: center\"&gt;{{T1}} − {{Q1}} = {{Q2}}&lt;/p&gt;",
    "seed": {
        "parameters": [
            {
                "name": "Q1",
                "label": null,
                "min": 10,
                "max": 30,
                "step": 1
            },
            {
                "name": "Q2",
                "label": null,
                "min": 20,
                "max": 30,
                "step": 1
            }
        ],
        "calculated": [
            {
                "name": "T1",
                "function": "{{Q1}}+{{Q2}}",
                "temp": true
            },
            {
                "name": "A1",
                "function": "{{Q2}}"
            }
        ],
        "uniques": true
    },
    "algorithm": {
        "name": "calculateOperation",
        "params": {
            "method": "equivLiteral",
            "keyboard": "NUMERICAL"
        }
    }
}</v>
      </c>
      <c r="C325" s="220" t="str">
        <f t="shared" si="7"/>
        <v>#REF!</v>
      </c>
      <c r="D325" s="220" t="str">
        <f t="shared" si="2"/>
        <v>#REF!</v>
      </c>
    </row>
    <row r="326" ht="15.75" customHeight="1">
      <c r="A326" s="220" t="str">
        <f>Seeds!AA336</f>
        <v>M2-NyO-32c-I-1</v>
      </c>
      <c r="B326" s="220" t="str">
        <f>Seeds!Z336</f>
        <v>{
    "id": "M2-NyO-32c-I-1",
    "stimulus": "&lt;p&gt;Elije el minuendo que falta.&lt;/p&gt;",
    "template": "&lt;p style=\"text-align: center\"&gt;{{response}} − {{Q1}} = {{Q2}}",
    "hint": "&lt;p&gt;El resultado se calcula así:&lt;/p&gt;&lt;p style=\"text-align: center\"&gt;{{Q1}} + {{Q2}} = ...&lt;/p&gt;",
    "feedback": "&lt;p&gt;El resultado se calcula así:&lt;/p&gt;&lt;p style=\"text-align: center\"&gt;{{Q1}} + {{Q2}} = {{A1}}&lt;/p&gt;",
    "seed": {
        "parameters": [
            {
                "name": "Q1",
                "label": null,
                "min": 1,
                "max": 30,
                "step": 1
            },
            {
                "name": "Q2",
                "label": null,
                "min": 1,
                "max": 30,
                "step": 1
            },
            {
                "name": "Q3",
                "label": null,
                "min": 1,
                "max": 30,
                "step": 1
            },
            {
                "name": "Q4",
                "label": null,
                "min": 1,
                "max": 30,
                "step": 1
            }
        ],
        "calculated": [
            {
                "name": "A1",
                "label": "{{function}}",
                "function": "{{Q1}}+{{Q2}}"
            },
            {
                "name": "A2",
                "label": "{{function}}",
                "function": "{{Q1}}+{{Q3}}",
                "incorrect": true
            },
            {
                "name": "A3",
                "label": "{{function}}",
                "function": "{{Q1}}+{{Q4}}",
                "incorrect": true
            }
        ],
        "uniques": true
    },
    "algorithm": {
        "name": "calculateOperation",
        "template": "Cloze with drag &amp; drop"
    }
}</v>
      </c>
      <c r="C326" s="220" t="str">
        <f t="shared" si="7"/>
        <v>#REF!</v>
      </c>
      <c r="D326" s="220" t="str">
        <f t="shared" si="2"/>
        <v>#REF!</v>
      </c>
    </row>
    <row r="327" ht="15.75" customHeight="1">
      <c r="A327" s="220" t="str">
        <f>Seeds!AA337</f>
        <v>M2-NyO-32c-E-1</v>
      </c>
      <c r="B327" s="220" t="str">
        <f>Seeds!Z337</f>
        <v>{
    "id": "M2-NyO-32c-E-1",
    "stimulus": "&lt;p&gt;Escribe el minuendo que falta.&lt;/p&gt;",
    "template": "&lt;p style=\"text-align: center\"&gt;{{response}} − {{Q1}} = {{Q2}}&lt;/p&gt;",
    "hint": "&lt;p&gt;El resultado se calcula así:&lt;/p&gt;&lt;p style=\"text-align: center\"&gt;{{Q1}} + {{Q2}} = ...&lt;/p&gt;",
    "feedback": "&lt;p&gt;El resultado se calcula así:&lt;/p&gt;&lt;p style=\"text-align: center\"&gt;{{Q1}} + {{Q2}} = {{A1}}&lt;/p&gt;",
    "seed": {
        "parameters": [
            {
                "name": "Q1",
                "label": null,
                "min": 10,
                "max": 50,
                "step": 1
            },
            {
                "name": "Q2",
                "label": null,
                "min": 10,
                "max": 50,
                "step": 1
            }
        ],
        "calculated": [
            {
                "name": "A1",
                "function": "{{Q1}}+{{Q2}}"
            }
        ],
        "uniques": true
    },
    "algorithm": {
        "name": "calculateOperation",
        "params": {
            "method": "equivLiteral",
            "keyboard": "NUMERICAL"
        }
    }
}</v>
      </c>
      <c r="C327" s="220" t="str">
        <f t="shared" si="7"/>
        <v>#REF!</v>
      </c>
      <c r="D327" s="220" t="str">
        <f t="shared" si="2"/>
        <v>#REF!</v>
      </c>
    </row>
    <row r="328" ht="15.75" customHeight="1">
      <c r="A328" s="220" t="str">
        <f>Seeds!AA338</f>
        <v>M2-NyO-32c-A-1</v>
      </c>
      <c r="B328" s="220" t="str">
        <f>Seeds!Z338</f>
        <v>{
    "id": "M2-NyO-32c-A-1",
    "stimulus": "&lt;p&gt;Catalina se ha gastado {{Q1}} € y ahora le quedan {{Q2}} €. ¿Cuánto dinero tenía al principio?&lt;/p&gt;",
    "template": "&lt;p&gt;Tenía {{response}} €.&lt;/p&gt;",
    "hint": "&lt;p&gt;El resultado se calcula así:&lt;/p&gt;&lt;p style=\"text-align: center\"&gt;{{Q1}} + {{Q2}} = ...&lt;/p&gt;",
    "feedback": "&lt;p&gt;El resultado se calcula así:&lt;/p&gt;&lt;p style=\"text-align: center\"&gt;{{Q1}} + {{Q2}} = {{A1}}&lt;/p&gt;",
    "seed": {
        "parameters": [
            {
                "name": "Q1",
                "label": null,
                "min": 2,
                "max": 30,
                "step": 1
            },
            {
                "name": "Q2",
                "label": null,
                "min": 2,
                "max": 30,
                "step": 1
            }
        ],
        "calculated": [
            {
                "name": "A1",
                "function": "{{Q1}}+{{Q2}}"
            }
        ],
        "uniques": true
    },
    "algorithm": {
        "name": "calculateOperation",
        "params": {
            "method": "equivLiteral",
            "keyboard": "NUMERICAL"
        }
    }
}</v>
      </c>
      <c r="C328" s="220" t="str">
        <f t="shared" si="7"/>
        <v>#REF!</v>
      </c>
      <c r="D328" s="220" t="str">
        <f t="shared" si="2"/>
        <v>#REF!</v>
      </c>
    </row>
    <row r="329" ht="15.75" customHeight="1">
      <c r="A329" s="220" t="str">
        <f>Seeds!AA339</f>
        <v>M2-NyO-32c-A-2</v>
      </c>
      <c r="B329" s="220" t="str">
        <f>Seeds!Z339</f>
        <v>{
    "id": "M2-NyO-32c-A-2",
    "stimulus": "&lt;p&gt;Alicia ha terminado {{Q2}} actividades de matemáticas. Si le quedan {{Q1}}, ¿cuántas actividades tiene que hacer en total?&lt;/p&gt;",
    "template": "&lt;p&gt;Son {{response}} actividades en total.&lt;/p&gt;",
    "hint": "&lt;p&gt;El resultado se calcula así:&lt;/p&gt;&lt;p style=\"text-align: center\"&gt;{{Q1}} + {{Q2}} = ...&lt;/p&gt;",
    "feedback": "&lt;p&gt;El resultado se calcula así:&lt;/p&gt;&lt;p style=\"text-align: center\"&gt;{{Q1}} + {{Q2}} = {{A1}}&lt;/p&gt;",
    "seed": {
        "parameters": [
            {
                "name": "Q1",
                "label": null,
                "min": 2,
                "max": 10,
                "step": 1
            },
            {
                "name": "Q2",
                "label": null,
                "min": 2,
                "max": 10,
                "step": 1
            }
        ],
        "calculated": [
            {
                "name": "A1",
                "function": "{{Q1}}+{{Q2}}"
            }
        ],
        "uniques": true
    },
    "algorithm": {
        "name": "calculateOperation",
        "params": {
            "method": "equivLiteral",
            "keyboard": "NUMERICAL"
        }
    }
}</v>
      </c>
      <c r="C329" s="220" t="str">
        <f t="shared" si="7"/>
        <v>#REF!</v>
      </c>
      <c r="D329" s="220" t="str">
        <f t="shared" si="2"/>
        <v>#REF!</v>
      </c>
    </row>
    <row r="330" ht="15.75" customHeight="1">
      <c r="A330" s="220" t="str">
        <f>Seeds!AA340</f>
        <v>M2-NyO-32c-A-3</v>
      </c>
      <c r="B330" s="220" t="str">
        <f>Seeds!Z340</f>
        <v>{
    "id": "M2-NyO-32c-A-3",
    "stimulus": "&lt;p&gt;Durante una mudanza, se han cargado {{Q2}} cajas en el camión, pero aún quedan otras {{Q1}} cajas. ¿Cuántas cajas son en total?&lt;/p&gt;",
    "template": "&lt;p&gt;Hay {{response}} cajas.&lt;/p&gt;",
    "hint": "&lt;p&gt;El resultado se calcula así:&lt;/p&gt;&lt;p style=\"text-align: center\"&gt;{{Q1}} + {{Q2}} = ...&lt;/p&gt;",
    "feedback": "&lt;p&gt;El resultado se calcula así:&lt;/p&gt;&lt;p style=\"text-align: center\"&gt;{{Q1}} + {{Q2}} = {{A1}}&lt;/p&gt;",
    "seed": {
        "parameters": [
            {
                "name": "Q1",
                "label": null,
                "min": 2,
                "max": 30,
                "step": 1
            },
            {
                "name": "Q2",
                "label": null,
                "min": 2,
                "max": 30,
                "step": 1
            }
        ],
        "calculated": [
            {
                "name": "A1",
                "function": "{{Q1}}+{{Q2}}"
            }
        ],
        "uniques": true
    },
    "algorithm": {
        "name": "calculateOperation",
        "params": {
            "method": "equivLiteral",
            "keyboard": "NUMERICAL"
        }
    }
}</v>
      </c>
      <c r="C330" s="220" t="str">
        <f t="shared" si="7"/>
        <v>#REF!</v>
      </c>
      <c r="D330" s="220" t="str">
        <f t="shared" si="2"/>
        <v>#REF!</v>
      </c>
    </row>
    <row r="331" ht="15.75" customHeight="1">
      <c r="A331" s="220" t="str">
        <f>Seeds!AA341</f>
        <v>M2-NyO-68a-I-1</v>
      </c>
      <c r="B331" s="220" t="str">
        <f>Seeds!Z341</f>
        <v>{
    "id": "M2-NyO-68a-I-1",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"&lt;p&gt;Observa el ejemplo y arrastra los números que faltan para resolver la resta.&lt;/p&gt;&lt;p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"name": "A3",
                        "label": "{{function}}",
                        "function": "{{Q4}}",
                        "incorrect": true
                    },
                    {
                        "name": "A4",
                        "label": "{{function}}",
                        "function": "{{Q1}}+{{Q5}}",
                        "incorrect": true
                    }
                ]
            },
            "algorithm": {
                "name": "calculateOperation",
                "template": "Cloze with drag &amp; drop"
            }
        },
        {
            "id": "step-1",
            "stimulus": "&lt;p&gt;Descompón el siguiente número en decenas y unidades siguiendo este ejemplo:&lt;/p&gt;&lt;p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"&lt;p&gt;Por tanto, calcula primero esta resta.&lt;/p&gt;&lt;p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"&lt;p&gt;Por último, escribe el resultado final.&lt;/p&gt;&lt;p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v>
      </c>
      <c r="C331" s="220" t="str">
        <f t="shared" si="7"/>
        <v>#REF!</v>
      </c>
      <c r="D331" s="220" t="str">
        <f t="shared" si="2"/>
        <v>#REF!</v>
      </c>
    </row>
    <row r="332" ht="15.75" customHeight="1">
      <c r="A332" s="220" t="str">
        <f>Seeds!AA342</f>
        <v>M2-NyO-68a-E-1</v>
      </c>
      <c r="B332" s="220" t="str">
        <f>Seeds!Z342</f>
        <v>{
    "id": "M2-NyO-68a-E-1",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"&lt;p&gt;Observa el ejemplo y completa cómo se resuelve esta resta.&lt;/p&gt;&lt;p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
            "algorithm": {
                "name": "calculateOperation",
                "params": {
                    "method": "equivLiteral",
                    "keyboard": "NUMERICAL"
                }
            }
        },
        {
            "id": "step-1",
            "stimulus": "&lt;p&gt;Descompón el siguiente número en decenas y unidades siguiendo este ejemplo:&lt;/p&gt;&lt;p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"&lt;p&gt;Por tanto, calcula primero esta resta.&lt;/p&gt;&lt;p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"&lt;p&gt;Por último, escribe el resultado final.&lt;/p&gt;&lt;p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v>
      </c>
      <c r="C332" s="220" t="str">
        <f t="shared" si="7"/>
        <v>#REF!</v>
      </c>
      <c r="D332" s="220" t="str">
        <f t="shared" si="2"/>
        <v>#REF!</v>
      </c>
    </row>
    <row r="333" ht="15.75" customHeight="1">
      <c r="A333" s="220" t="str">
        <f>Seeds!AA343</f>
        <v>M2-NyO-68b-I-1</v>
      </c>
      <c r="B333" s="220" t="str">
        <f>Seeds!Z343</f>
        <v>{
    "id": "M2-NyO-68b-I-1",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"&lt;p&gt;Para resolver esta resta, selecciona cómo se redondea el minuendo.&lt;/p&gt;",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"group": 1
                    },
                    {
                        "name": "A2",
                        "label": "{{function}}",
                        "function": "{{Q5}}",
                        "group": 1
                    },
                    {
                        "name": "A3",
                        "label": "{{function}}",
                        "function": "{{Q6}}",
                        "group": 1
                    }
                ]
            },
            "algorithm": {
                "name": "groupResponses",
                "template": "Cloze with drop down"
            }
        },
        {
            "id": "step-1",
            "stimulus": "&lt;p&gt;¿Con qué operación se calcula el redondeo de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"&lt;p&gt;¿Qué operación hay que hacer con {{Q2}} para que el resultado de la resta no varíe?&lt;/p&gt;&lt;p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"&lt;p&gt;Entonces, ¿cuál es el resultado de esta resta?&lt;/p&gt;&lt;p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v>
      </c>
      <c r="C333" s="220" t="str">
        <f t="shared" si="7"/>
        <v>#REF!</v>
      </c>
      <c r="D333" s="220" t="str">
        <f t="shared" si="2"/>
        <v>#REF!</v>
      </c>
    </row>
    <row r="334" ht="15.75" customHeight="1">
      <c r="A334" s="220" t="str">
        <f>Seeds!AA344</f>
        <v>M2-NyO-68b-E-1</v>
      </c>
      <c r="B334" s="220" t="str">
        <f>Seeds!Z344</f>
        <v>{
    "id": "M2-NyO-68b-E-1",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"&lt;p&gt;Para resolver esta resta, redondea el minuendo.&lt;/p&gt;",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
                ]
            },
            "algorithm": {
                "name": "calculateOperation",
                "params": {
                    "method": "equivLiteral",
                    "keyboard": "NUMERICAL"
                }
            }
        },
        {
            "id": "step-1",
            "stimulus": "&lt;p&gt;¿Con qué operación se calcula el redondeo de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"&lt;p&gt;¿Qué operación hay que hacer con {{Q2}} para que el resultado de la resta no varíe?&lt;/p&gt;&lt;p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"&lt;p&gt;Entonces, ¿cuál es el resultado de esta resta?&lt;/p&gt;&lt;p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v>
      </c>
      <c r="C334" s="220" t="str">
        <f t="shared" si="7"/>
        <v>#REF!</v>
      </c>
      <c r="D334" s="220" t="str">
        <f t="shared" si="2"/>
        <v>#REF!</v>
      </c>
    </row>
    <row r="335" ht="15.75" customHeight="1">
      <c r="A335" s="220" t="str">
        <f>Seeds!AA345</f>
        <v>M2-NyO-33a-I-1</v>
      </c>
      <c r="B335" s="220" t="str">
        <f>Seeds!Z345</f>
        <v>{
    "id": "M2-NyO-33a-I-1",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"&lt;p&gt;Una empresa de mensajería ha enviado {{Q1}} paquetes a Europa y {{Q2}} a Asia . ¿Cuántos son en total?&lt;/p&gt;",
            "seed": {
                "calculated": [
                    {
                        "name": "A1",
                        "label": "{{function}} paquetes",
                        "function": "{{Q1}}+{{Q2}}"
                    },
                    {
                        "name": "A2",
                        "label": "{{function}} paquetes",
                        "function": "{{Q1}}+{{Q3}}",
                        "incorrect": true
                    },
                    {
                        "name": "A3",
                        "label": "{{function}} paquetes",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35" s="220" t="str">
        <f t="shared" si="7"/>
        <v>#REF!</v>
      </c>
      <c r="D335" s="220" t="str">
        <f t="shared" si="2"/>
        <v>#REF!</v>
      </c>
    </row>
    <row r="336" ht="15.75" customHeight="1">
      <c r="A336" s="220" t="str">
        <f>Seeds!AA346</f>
        <v>M2-NyO-33a-I-2</v>
      </c>
      <c r="B336" s="220" t="str">
        <f>Seeds!Z346</f>
        <v>{
    "id": "M2-NyO-33a-I-2",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casa de Noelia son coleccionistas aficionados a la música: su padre tiene {{Q1}} discos y su madre, {{Q2}}. ¿Cuántos tienen entre los dos?&lt;/p&gt;",
            "seed": {
                "calculated": [
                    {
                        "name": "A1",
                        "label": "{{function}} discos",
                        "function": "{{Q1}}+{{Q2}}"
                    },
                    {
                        "name": "A2",
                        "label": "{{function}} discos",
                        "function": "{{Q1}}+{{Q3}}",
                        "incorrect": true
                    },
                    {
                        "name": "A3",
                        "label": "{{function}} discos",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36" s="220" t="str">
        <f t="shared" si="7"/>
        <v>#REF!</v>
      </c>
      <c r="D336" s="220" t="str">
        <f t="shared" si="2"/>
        <v>#REF!</v>
      </c>
    </row>
    <row r="337" ht="15.75" customHeight="1">
      <c r="A337" s="220" t="str">
        <f>Seeds!AA347</f>
        <v>M2-NyO-33a-I-3</v>
      </c>
      <c r="B337" s="220" t="str">
        <f>Seeds!Z347</f>
        <v>{
    "id": "M2-NyO-33a-I-3",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una fábrica trabajan {{Q1}} personas en el turno de mañana y {{Q2}} en el turno de tarde. ¿Cuánta gente hay en total?&lt;/p&gt;",
            "seed": {
                "calculated": [
                    {
                        "name": "A1",
                        "label": "{{function}} trabajadores",
                        "function": "{{Q1}}+{{Q2}}"
                    },
                    {
                        "name": "A2",
                        "label": "{{function}} trabajadores",
                        "function": "{{Q1}}+{{Q3}}",
                        "incorrect": true
                    },
                    {
                        "name": "A3",
                        "label": "{{function}} trabajadores",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37" s="220" t="str">
        <f t="shared" si="7"/>
        <v>#REF!</v>
      </c>
      <c r="D337" s="220" t="str">
        <f t="shared" si="2"/>
        <v>#REF!</v>
      </c>
    </row>
    <row r="338" ht="15.75" customHeight="1">
      <c r="A338" s="220" t="str">
        <f>Seeds!AA348</f>
        <v>M2-NyO-33a-E-1</v>
      </c>
      <c r="B338" s="220" t="str">
        <f>Seeds!Z348</f>
        <v>{
    "id": "M2-NyO-33a-E-1",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"&lt;p&gt;Para su primera novela, Armando dedicó {{Q1}} días a documentarse y {{Q2}} a escribirla. ¿Cuánto tiempo necesitó en total?&lt;/p&gt;",
            "template": "&lt;p&gt;Le dedicó {{response}} días a su primera novela.&lt;/p&gt;",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38" s="220" t="str">
        <f t="shared" si="7"/>
        <v>#REF!</v>
      </c>
      <c r="D338" s="220" t="str">
        <f t="shared" si="2"/>
        <v>#REF!</v>
      </c>
    </row>
    <row r="339" ht="15.75" customHeight="1">
      <c r="A339" s="220" t="str">
        <f>Seeds!AA349</f>
        <v>M2-NyO-33a-E-2</v>
      </c>
      <c r="B339" s="220" t="str">
        <f>Seeds!Z349</f>
        <v>{
    "id": "M2-NyO-33a-E-2",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"&lt;p&gt;A un concierto han asistido {{Q1}} personas porque querían escuchar al primer grupo que tocaba. Las otras {{Q2}} fueron porque querían escuchar al segundo grupo. ¿Cuánto gente fue al concierto en total?&lt;/p&gt;",
            "template": "&lt;p&gt;Fueron {{response}} personas.&lt;/p&gt;",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39" s="220" t="str">
        <f t="shared" si="7"/>
        <v>#REF!</v>
      </c>
      <c r="D339" s="220" t="str">
        <f t="shared" si="2"/>
        <v>#REF!</v>
      </c>
    </row>
    <row r="340" ht="15.75" customHeight="1">
      <c r="A340" s="220" t="str">
        <f>Seeds!AA350</f>
        <v>M2-NyO-33a-E-3</v>
      </c>
      <c r="B340" s="220" t="str">
        <f>Seeds!Z350</f>
        <v>{
    "id": "M2-NyO-33a-E-3",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una encuesta sobre viajes de vacaciones, {{Q1}} personas han respondido que prefieren ir a la playa y {{Q2}}, a la montaña. ¿A cuánta gente se le ha preguntado?&lt;/p&gt;",
            "template": "&lt;p&gt;Se ha encuestado a {{response}} personas.&lt;/p&gt;",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40" s="220" t="str">
        <f t="shared" si="7"/>
        <v>#REF!</v>
      </c>
      <c r="D340" s="220" t="str">
        <f t="shared" si="2"/>
        <v>#REF!</v>
      </c>
    </row>
    <row r="341" ht="15.75" customHeight="1">
      <c r="A341" s="220" t="str">
        <f>Seeds!AA351</f>
        <v>M2-NyO-60a-I-1</v>
      </c>
      <c r="B341" s="220" t="str">
        <f>Seeds!Z351</f>
        <v>{
    "id": "M2-NyO-60a-I-1",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"&lt;p&gt;Analia necesita {{T1}} puntos para pasar de nivel en un juego, pero solo ha conseguido {{Q1}}. ¿Cuántos le faltan?&lt;/p&gt;",
            "seed": {
                "calculated": [
                    {
                        "name": "T1",
                        "label": "{{function}}",
                        "function": "{{Q1}}+{{Q2}}",
                        "temp": true
                    },
                    {
                        "name": "A1",
                        "label": "{{function}} puntos",
                        "function": "{{Q2}}",
                        "group": 1
                    },
                    {
                        "name": "A2",
                        "label": "{{function}} puntos",
                        "function": "{{Q3}}",
                        "group": 1,
                        "incorrect": true
                    },
                    {
                        "name": "A3",
                        "label": "{{function}} puntos",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1" s="220" t="str">
        <f t="shared" si="7"/>
        <v>#REF!</v>
      </c>
      <c r="D341" s="220" t="str">
        <f t="shared" si="2"/>
        <v>#REF!</v>
      </c>
    </row>
    <row r="342" ht="15.75" customHeight="1">
      <c r="A342" s="220" t="str">
        <f>Seeds!AA352</f>
        <v>M2-NyO-60a-I-2</v>
      </c>
      <c r="B342" s="220" t="str">
        <f>Seeds!Z352</f>
        <v>{
    "id": "M2-NyO-60a-I-2",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"&lt;p&gt;Guido ya ha visto {{Q1}} cuadros de los {{T1}} que tiene un museo. ¿Cuántos le faltan por ver?&lt;/p&gt;",
            "seed": {
                "calculated": [
                    {
                        "name": "T1",
                        "label": "{{function}}",
                        "function": "{{Q1}}+{{Q2}}",
                        "temp": true
                    },
                    {
                        "name": "A1",
                        "label": "{{function}} cuadros",
                        "function": "{{Q2}}",
                        "group": 1
                    },
                    {
                        "name": "A2",
                        "label": "{{function}} cuadros",
                        "function": "{{Q3}}",
                        "group": 1,
                        "incorrect": true
                    },
                    {
                        "name": "A3",
                        "label": "{{function}} cuadros",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2" s="220" t="str">
        <f t="shared" si="7"/>
        <v>#REF!</v>
      </c>
      <c r="D342" s="220" t="str">
        <f t="shared" si="2"/>
        <v>#REF!</v>
      </c>
    </row>
    <row r="343" ht="15.75" customHeight="1">
      <c r="A343" s="220" t="str">
        <f>Seeds!AA353</f>
        <v>M2-NyO-60a-I-3</v>
      </c>
      <c r="B343" s="220" t="str">
        <f>Seeds!Z353</f>
        <v>{
    "id": "M2-NyO-60a-I-3",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"&lt;p&gt;Un avión con plazas para {{T1}} pasajeros ha salido de un aeropuerto con solo {{Q1}} personas en su interior. ¿Cuánta gente podría subir en la siguiente escala?&lt;/p&gt;",
            "seed": {
                "calculated": [
                    {
                        "name": "T1",
                        "label": "{{function}}",
                        "function": "{{Q1}}+{{Q2}}",
                        "temp": true
                    },
                    {
                        "name": "A1",
                        "label": "{{function}} pasajeros",
                        "function": "{{Q2}}",
                        "group": 1
                    },
                    {
                        "name": "A2",
                        "label": "{{function}} pasajeros",
                        "function": "{{Q3}}",
                        "group": 1,
                        "incorrect": true
                    },
                    {
                        "name": "A3",
                        "label": "{{function}} pasajeros",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3" s="220" t="str">
        <f t="shared" si="7"/>
        <v>#REF!</v>
      </c>
      <c r="D343" s="220" t="str">
        <f t="shared" si="2"/>
        <v>#REF!</v>
      </c>
    </row>
    <row r="344" ht="15.75" customHeight="1">
      <c r="A344" s="220" t="str">
        <f>Seeds!AA354</f>
        <v>M2-NyO-60a-E-1</v>
      </c>
      <c r="B344" s="220" t="str">
        <f>Seeds!Z354</f>
        <v>{
    "id": "M2-NyO-60a-E-1",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"&lt;p&gt;Dos piratas se están repartiendo las {{T1}} monedas de oro de un tesoro. Si uno de los dos se ha quedado con {{Q1}} monedas, ¿cuántas son para el otro pirata?&lt;/p&gt;",
            "template": "&lt;p&gt;Se queda con {{response}} monedas.&lt;/p&gt;",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4" s="220" t="str">
        <f t="shared" si="7"/>
        <v>#REF!</v>
      </c>
      <c r="D344" s="220" t="str">
        <f t="shared" si="2"/>
        <v>#REF!</v>
      </c>
    </row>
    <row r="345" ht="15.75" customHeight="1">
      <c r="A345" s="220" t="str">
        <f>Seeds!AA355</f>
        <v>M2-NyO-60a-E-2</v>
      </c>
      <c r="B345" s="220" t="str">
        <f>Seeds!Z355</f>
        <v>{
    "id": "M2-NyO-60a-E-2",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"&lt;p&gt;Los trabajadores de una fábrica tienen que construir {{T1}} coches. Si ya han terminado {{Q1}}, ¿cuántos les faltan?&lt;/p&gt;",
            "template": "&lt;p&gt;Tienen que construir otros {{response}} coches.&lt;/p&gt;",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5" s="220" t="str">
        <f t="shared" si="7"/>
        <v>#REF!</v>
      </c>
      <c r="D345" s="220" t="str">
        <f t="shared" si="2"/>
        <v>#REF!</v>
      </c>
    </row>
    <row r="346" ht="15.75" customHeight="1">
      <c r="A346" s="220" t="str">
        <f>Seeds!AA356</f>
        <v>M2-NyO-60a-E-3</v>
      </c>
      <c r="B346" s="220" t="str">
        <f>Seeds!Z356</f>
        <v>{
    "id": "M2-NyO-60a-E-3",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"&lt;p&gt;Un periodista tiene que hacer {{T1}} entrevistas para escribir un reportaje sobre la televisión. Si ya ha hablado con {{Q1}} personas, ¿cuánta gente le queda por entrevistar?&lt;/p&gt;",
            "template": "&lt;p&gt;Tiene que hablar con {{response}} personas más.&lt;/p&gt;",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6" s="220" t="str">
        <f t="shared" si="7"/>
        <v>#REF!</v>
      </c>
      <c r="D346" s="220" t="str">
        <f t="shared" si="2"/>
        <v>#REF!</v>
      </c>
    </row>
    <row r="347" ht="15.75" customHeight="1">
      <c r="A347" s="220" t="str">
        <f>Seeds!AA357</f>
        <v>M2-NyO-34a-I-1</v>
      </c>
      <c r="B347" s="220" t="str">
        <f>Seeds!Z357</f>
        <v>{
    "id": "M2-NyO-34a-I-1",
    "stimulus": "&lt;p&gt;Selecciona la opción correcta.&lt;/p&gt;&lt;p style=\"text-align: center\"&gt;{{Q1}} × {{Q2}} = {{T1}}&lt;/p&gt;",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"temp": true
            },
            {
                "name": "A1",
                "label": "{{Q1}} es un factor.",
                "function": ""
            },
            {
                "name": "A2",
                "label": "{{Q2}} es un factor.",
                "function": ""
            },
            {
                "name": "A3",
                "label": "{{T1}} es el producto.",
                "function": ""
            },
            {
                "name": "A4",
                "label": "{{Q2}} es el producto.",
                "function": "",
                "incorrect": true
            },
            {
                "name": "A5",
                "label": "{{T1}} es un factor.",
                "function": "",
                "incorrect": true
            },
            {
                "name": "A6",
                "label": "{{Q1}} es el producto.",
                "function": "",
                "incorrect": true
            }
        ],
        "uniques": true
    },
    "algorithm": {
        "name": "trueFalse",
        "template": "Multiple choice – standard",
        "params": {
            "countCorrect": 1,
            "countIncorrect": 2,
            "showCheckIcon": false,
            "columns": 3
        }
    }
}</v>
      </c>
      <c r="C347" s="220" t="str">
        <f t="shared" si="7"/>
        <v>#REF!</v>
      </c>
      <c r="D347" s="220" t="str">
        <f t="shared" si="2"/>
        <v>#REF!</v>
      </c>
    </row>
    <row r="348" ht="15.75" customHeight="1">
      <c r="A348" s="220" t="str">
        <f>Seeds!AA358</f>
        <v>M2-NyO-34a-E-1</v>
      </c>
      <c r="B348" s="220" t="str">
        <f>Seeds!Z358</f>
        <v>{
    "id": "M2-NyO-34a-E-1",
    "stimulus": "&lt;p&gt;Selecciona la opción correcta sobre esta multiplicación.&lt;/p&gt;&lt;p style=\"text-align: center\"&gt;{{Q1}} × {{Q2}} = {{T1}}&lt;/p&gt;",
    "template": "&lt;p&gt;{{Q2}} es un {{response}}.&lt;/p&gt;",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"group": 1,
                "temp": true
            },
            {
                "name": "A1",
                "label": "{{function}}",
                "function": "factor",
                "group": 1
            },
            {
                "name": "A2",
                "label": "{{function}}",
                "function": "producto",
                "group": 1,
                "incorrect": true
            }
        ],
        "uniques": true
    },
    "algorithm": {
        "name": "groupResponses",
        "template": "Cloze with drop down"
    }
}</v>
      </c>
      <c r="C348" s="220" t="str">
        <f t="shared" si="7"/>
        <v>#REF!</v>
      </c>
      <c r="D348" s="220" t="str">
        <f t="shared" si="2"/>
        <v>#REF!</v>
      </c>
    </row>
    <row r="349" ht="15.75" customHeight="1">
      <c r="A349" s="220" t="str">
        <f>Seeds!AA359</f>
        <v>M2-NyO-34a-E-2</v>
      </c>
      <c r="B349" s="220" t="str">
        <f>Seeds!Z359</f>
        <v>{
    "id": "M2-NyO-34a-E-2",
    "stimulus": "&lt;p&gt;Selecciona la opción correcta sobre esta multiplicación.&lt;/p&gt;&lt;p style=\"text-align: center\"&gt;{{Q1}} × {{Q2}} = {{T1}}&lt;/p&gt;",
    "template": "&lt;p&gt;{{T1}} es un {{response}}.&lt;/p&gt;",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"group": 1,
                "temp": true
            },
            {
                "name": "A1",
                "label": "{{function}}",
                "function": "producto",
                "group": 1
            },
            {
                "name": "A2",
                "label": "{{function}}",
                "function": "factor",
                "group": 1,
                "incorrect": true
            }
        ],
        "uniques": true
    },
    "algorithm": {
        "name": "groupResponses",
        "template": "Cloze with drop down"
    }
}</v>
      </c>
      <c r="C349" s="220" t="str">
        <f t="shared" si="7"/>
        <v>#REF!</v>
      </c>
      <c r="D349" s="220" t="str">
        <f t="shared" si="2"/>
        <v>#REF!</v>
      </c>
    </row>
    <row r="350" ht="15.75" customHeight="1">
      <c r="A350" s="220" t="str">
        <f>Seeds!AA360</f>
        <v>M2-NyO-34b-I-1</v>
      </c>
      <c r="B350" s="220" t="str">
        <f>Seeds!Z360</f>
        <v>{
    "id": "M2-NyO-34b-I-1",
    "stimulus": "&lt;p&gt;Arrastra cada multiplicación con la suma que tiene el mismo resultado.&lt;/p&gt;",
    "hint": "&lt;p&gt;Una multiplicación se puede expresar como una suma de sumandos iguales.&lt;/p&gt;",
    "feedback": "&lt;p&gt;Una multiplicación se puede expresar como una suma de sumandos iguales:&lt;/p&gt;&lt;p style=\"text-align: center\"&gt;{{Q1}}{{T1}} = {{T4}}&lt;/p&gt;&lt;p style=\"text-align: center\"&gt;{{Q1}} × {{Q4}} = {{T4}}&lt;/p&gt;",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 + {{Q1}}'.repeat({{Q4}}-1)",
                "temp": true
            },
            {
                "name": "T2",
                "label": "{{function}}",
                "function": "' + {{Q2}}'.repeat({{Q5}}-1)",
                "temp": true
            },
            {
                "name": "T3",
                "label": "{{function}}",
                "function": "' + {{Q3}}'.repeat({{Q6}}-1)",
                "temp": true
            },
            {
                "name": "T4",
                "label": "{{function}}",
                "function": "{{Q1}}*{{Q4}}",
                "temp": true
            },
            {
                "name": "A1",
                "label": "{{Q1}}{{T1}}",
                "function": "{{Q1}} × {{Q4}}"
            },
            {
                "name": "A2",
                "label": "{{Q2}}{{T2}}",
                "function": "{{Q2}} × {{Q5}}"
            },
            {
                "name": "A3",
                "label": "{{Q3}}{{T3}}",
                "function": "{{Q3}} × {{Q6}}"
            }
        ],
        "uniques": true
    },
    "algorithm": {
        "name": "linkOperationResult",
        "template": "Match list",
        "params": {
            "invert": true
        }
    }
}</v>
      </c>
      <c r="C350" s="220" t="str">
        <f t="shared" si="7"/>
        <v>#REF!</v>
      </c>
      <c r="D350" s="220" t="str">
        <f t="shared" si="2"/>
        <v>#REF!</v>
      </c>
    </row>
    <row r="351" ht="15.75" customHeight="1">
      <c r="A351" s="220" t="str">
        <f>Seeds!AA361</f>
        <v>M2-NyO-34b-E-1</v>
      </c>
      <c r="B351" s="220" t="str">
        <f>Seeds!Z361</f>
        <v>{
    "id": "M2-NyO-34b-E-1",
    "stimulus": "&lt;p&gt;Selecciona la multiplicación que tiene el mismo resultado que esta suma:&lt;/p&gt;&lt;p style=\"text-align: center\"&gt;{{Q1}}{{T1}}&lt;/p&gt;",
    "hint": "&lt;p&gt;Una multiplicación se puede expresar como una suma de sumandos iguales.&lt;/p&gt;",
    "feedback": "&lt;p&gt;Una multiplicación se puede expresar como una suma de sumandos iguales:&lt;/p&gt;&lt;p style=\"text-align: center\"&gt;{{Q1}}{{T1}} = {{T2}}&lt;/p&gt;&lt;p style=\"text-align: center\"&gt;{{Q1}} × {{Q2}} = {{T2}}&lt;/p&gt;",
    "seed": {
        "parameters": [
            {
                "name": "Q1",
                "label": null,
                "min": 2,
                "max": 9,
                "step": 1
            },
            {
                "name": "Q2",
                "label": null,
                "min": 2,
                "max": 9,
                "step": 1
            },
            {
                "name": "Q3",
                "label": null,
                "min": 2,
                "max": 9,
                "step": 1
            },
            {
                "name": "Q4",
                "label": null,
                "min": 2,
                "max": 9,
                "step": 1
            }
        ],
        "calculated": [
            {
                "name": "T1",
                "label": "{{function}}",
                "function": "' + {{Q1}}'.repeat({{Q2}}-1)",
                "temp": true
            },
            {
                "name": "T2",
                "label": "{{function}}",
                "function": "{{Q1}}*{{Q2}}",
                "temp": true
            },
            {
                "name": "A1",
                "label": "{{Q1}} × {{Q2}}",
                "function": ""
            },
            {
                "name": "A2",
                "label": "{{Q1}} × {{Q3}}",
                "function": "",
                "incorrect": true
            },
            {
                "name": "A3",
                "label": "{{Q1}} × {{Q4}}",
                "function": "",
                "incorrect": true
            }
        ],
        "uniques": true
    },
    "algorithm": {
        "name": "trueFalse",
        "template": "Multiple choice – standard",
        "params": {
            "countCorrect": 1,
            "countIncorrect": 2,
            "showCheckIcon": false,
            "columns": 3
        }
    }
}</v>
      </c>
      <c r="C351" s="220" t="str">
        <f t="shared" si="7"/>
        <v>#REF!</v>
      </c>
      <c r="D351" s="220" t="str">
        <f t="shared" si="2"/>
        <v>#REF!</v>
      </c>
    </row>
    <row r="352" ht="15.75" customHeight="1">
      <c r="A352" s="220" t="str">
        <f>Seeds!AA362</f>
        <v>M2-NyO-34b-A-1</v>
      </c>
      <c r="B352" s="220" t="str">
        <f>Seeds!Z362</f>
        <v>{
    "id": "M2-NyO-34b-A-1",
    "stimulus": "&lt;p&gt;Emiliano ha comprado estas cajas de rosquillas:&lt;/p&gt;&lt;div style=\"display:flex; justify-content:center; flex-wrap:wrap;\"&gt;{{T1}}&lt;/div&gt;&lt;p&gt;Elige la operación con el número de rosquillas correcto.&lt;/p&gt;",
    "hint": "&lt;p&gt;Una multiplicación se puede expresar como una suma de sumandos iguales.&lt;/p&gt;",
    "feedback": "&lt;p&gt;Una multiplicación se puede expresar como una suma de sumandos iguales:&lt;/p&gt;&lt;p style=\"text-align: center\"&gt;6{{T2}} = {{T3}}&lt;/p&gt;&lt;p style=\"text-align: center\"&gt;6 × {{Q1}} = {{T3}}&lt;/p&gt;",
    "seed": {
        "parameters": [
            {
                "name": "Q1",
                "label": null,
                "min": 2,
                "max": 10,
                "step": 1
            },
            {
                "name": "Q2",
                "label": null,
                "min": 2,
                "max": 10,
                "step": 1
            },
            {
                "name": "Q3",
                "label": null,
                "min": 2,
                "max": 10,
                "step": 1
            }
        ],
        "calculated": [
            {
                "name": "T1",
                "label": "{{function}}",
                "function": "'&lt;img src=\"https://blueberry-assets.oneclick.es/M2_NyO_34b_1.svg\" width=\"150\"&gt;'.repeat({{Q1}})",
                "temp": true
            },
            {
                "name": "T2",
                "label": "{{function}}",
                "function": "' + 6'.repeat({{Q1}}-1)",
                "temp": true
            },
            {
                "name": "T3",
                "label": "{{function}}",
                "function": "6*{{Q1}}",
                "temp": true
            },
            {
                "name": "A1",
                "label": "6 × {{Q1}}"
            },
            {
                "name": "A2",
                "label": "6 × {{Q2}}",
                "incorrect": true
            },
            {
                "name": "A3",
                "label": "6 × {{Q3}}",
                "incorrect": true
            }
        ],
        "uniques": true
    },
    "algorithm": {
        "name": "trueFalse",
        "template": "Multiple choice – standard",
        "params": {
            "countCorrect": 1,
            "countIncorrect": 2,
            "showCheckIcon": false,
            "columns": 3
        }
    }
}</v>
      </c>
      <c r="C352" s="220" t="str">
        <f t="shared" si="7"/>
        <v>#REF!</v>
      </c>
      <c r="D352" s="220" t="str">
        <f t="shared" si="2"/>
        <v>#REF!</v>
      </c>
    </row>
    <row r="353" ht="15.75" customHeight="1">
      <c r="A353" s="220" t="str">
        <f>Seeds!AA363</f>
        <v>M2-NyO-34b-A-2</v>
      </c>
      <c r="B353" s="220" t="str">
        <f>Seeds!Z363</f>
        <v>{
    "id": "M2-NyO-34b-A-2",
    "stimulus": "&lt;p&gt;Joaquín ha decorado su casa con estos floreros:&lt;/p&gt;&lt;div style=\"display:flex; justify-content:center; flex-wrap:wrap;\"&gt;{{T1}}&lt;/div&gt;&lt;p&gt;Elige la operación con el número de flores correcto.&lt;/p&gt;",
    "hint": "&lt;p&gt;Una multiplicación se puede expresar como una suma de sumandos iguales.&lt;/p&gt;",
    "feedback": "&lt;p&gt;Una multiplicación se puede expresar como una suma de sumandos iguales:&lt;/p&gt;&lt;p style=\"text-align: center\"&gt;5{{T2}} = {{T3}}&lt;/p&gt;&lt;p style=\"text-align: center\"&gt;5 × {{Q1}} = {{T3}}&lt;/p&gt;",
    "seed": {
        "parameters": [
            {
                "name": "Q1",
                "label": null,
                "min": 2,
                "max": 10,
                "step": 1
            },
            {
                "name": "Q2",
                "label": null,
                "min": 2,
                "max": 10,
                "step": 1
            },
            {
                "name": "Q3",
                "label": null,
                "min": 2,
                "max": 10,
                "step": 1
            }
        ],
        "calculated": [
            {
                "name": "T1",
                "label": "{{function}}",
                "function": "'&lt;img src=\"https://blueberry-assets.oneclick.es/M2_NyO_34b_2.svg\" width=\"150\"&gt;'.repeat({{Q1}})",
                "temp": true
            },
            {
                "name": "T2",
                "label": "{{function}}",
                "function": "' + 5'.repeat({{Q1}}-1)",
                "temp": true
            },
            {
                "name": "T3",
                "label": "{{function}}",
                "function": "5*{{Q1}}",
                "temp": true
            },
            {
                "name": "A1",
                "label": "5 × {{Q1}}"
            },
            {
                "name": "A2",
                "label": "5 × {{Q2}}",
                "incorrect": true
            },
            {
                "name": "A3",
                "label": "5 × {{Q3}}",
                "incorrect": true
            }
        ],
        "uniques": true
    },
    "algorithm": {
        "name": "trueFalse",
        "template": "Multiple choice – standard",
        "params": {
            "countCorrect": 1,
            "countIncorrect": 2,
            "showCheckIcon": false,
            "columns": 3
        }
    }
}</v>
      </c>
      <c r="C353" s="220" t="str">
        <f t="shared" si="7"/>
        <v>#REF!</v>
      </c>
      <c r="D353" s="220" t="str">
        <f t="shared" si="2"/>
        <v>#REF!</v>
      </c>
    </row>
    <row r="354" ht="15.75" customHeight="1">
      <c r="A354" s="220" t="str">
        <f>Seeds!AA364</f>
        <v>M2-NyO-34b-A-3</v>
      </c>
      <c r="B354" s="220" t="str">
        <f>Seeds!Z364</f>
        <v>{
    "id": "M2-NyO-34b-A-3",
    "stimulus": "&lt;p&gt;Florencia tiene estas cajas de ceras en su mesa:&lt;/p&gt;&lt;div style=\"display:flex; justify-content:center; flex-wrap:wrap;\"&gt;{{T1}}&lt;/div&gt;&lt;p&gt;Elige la operación con el número de ceras correcto.&lt;/p&gt;",
    "hint": "&lt;p&gt;Una multiplicación se puede expresar como una suma de sumandos iguales.&lt;/p&gt;",
    "feedback": "&lt;p&gt;Una multiplicación se puede expresar como una suma de sumandos iguales:&lt;/p&gt;&lt;p style=\"text-align: center\"&gt;7{{T2}} = {{T3}}&lt;/p&gt;&lt;p style=\"text-align: center\"&gt;7 × {{Q1}} = {{T3}}&lt;/p&gt;",
    "seed": {
        "parameters": [
            {
                "name": "Q1",
                "label": null,
                "min": 2,
                "max": 10,
                "step": 1
            },
            {
                "name": "Q2",
                "label": null,
                "min": 2,
                "max": 10,
                "step": 1
            },
            {
                "name": "Q3",
                "label": null,
                "min": 2,
                "max": 10,
                "step": 1
            }
        ],
        "calculated": [
            {
                "name": "T1",
                "label": "{{function}}",
                "function": "'&lt;img src=\"https://blueberry-assets.oneclick.es/M2_NyO_34b_3.svg\" width=\"150\"&gt;'.repeat({{Q1}})",
                "temp": true
            },
            {
                "name": "T2",
                "label": "{{function}}",
                "function": "' + 7'.repeat({{Q1}}-1)",
                "temp": true
            },
            {
                "name": "T3",
                "label": "{{function}}",
                "function": "7*{{Q1}}",
                "temp": true
            },
            {
                "name": "A1",
                "label": "7 × {{Q1}}"
            },
            {
                "name": "A2",
                "label": "7 × {{Q2}}",
                "incorrect": true
            },
            {
                "name": "A3",
                "label": "7 × {{Q3}}",
                "incorrect": true
            }
        ],
        "uniques": true
    },
    "algorithm": {
        "name": "trueFalse",
        "template": "Multiple choice – standard",
        "params": {
            "countCorrect": 1,
            "countIncorrect": 2,
            "showCheckIcon": false,
            "columns": 3
        }
    }
}</v>
      </c>
      <c r="C354" s="220" t="str">
        <f t="shared" si="7"/>
        <v>#REF!</v>
      </c>
      <c r="D354" s="220" t="str">
        <f t="shared" si="2"/>
        <v>#REF!</v>
      </c>
    </row>
    <row r="355" ht="15.75" customHeight="1">
      <c r="A355" s="220" t="str">
        <f>Seeds!AA365</f>
        <v>M2-NyO-35a-I-1</v>
      </c>
      <c r="B355" s="220" t="str">
        <f>Seeds!Z365</f>
        <v>{
    "id": "M2-NyO-35a-I-1",
    "stimulus": "&lt;p&gt;Arrastra cada resultado con su multiplicación.&lt;/p&gt;",
    "hint": "&lt;p&gt;La tabla de multiplicar del 1 comienza así:&lt;/p&gt;&lt;div style=\"display: flex; flex-direction: column; align-items: center;\"&gt;&lt;p&gt;1 × 1 = 1&lt;/p&gt;&lt;p&gt;2 × 1 = 2&lt;/p&gt;&lt;p&gt;3 × 1 = 3&lt;/p&gt;&lt;p&gt;...&lt;/p&gt;&lt;/div&gt;",
    "feedback": "&lt;p&gt;La tabla de multiplicar del 1 es:&lt;/p&gt;&lt;div style=\"display:flex; justify-content:center;\"&gt;&lt;table style=\"width: 50%;\"&gt;&lt;tbody&gt;&lt;tr&gt;&lt;td style=\"width: 50%; text-align: center; vertical-align: middle; border: none;\"&gt;1 × 1 = 1&lt;/td&gt;&lt;td style=\"width: 50%; text-align: center; vertical-align: middle; border: none;\"&gt;6 × 1 = 6&lt;/td&gt;&lt;/tr&gt;&lt;tr&gt;&lt;td style=\"width: 50%; text-align: center; vertical-align: middle; border: none;\"&gt;2 × 1 = 2&lt;/td&gt;&lt;td style=\"width: 50%; text-align: center; vertical-align: middle; border: none;\"&gt;7 × 1 = 7&lt;/td&gt;&lt;/tr&gt;&lt;tr&gt;&lt;td style=\"width: 50%; text-align: center; vertical-align: middle; border: none;\"&gt;3 × 1 = 3&lt;/td&gt;&lt;td style=\"width: 50%; text-align: center; vertical-align: middle; border: none;\"&gt;8 × 1 = 8&lt;/td&gt;&lt;/tr&gt;&lt;tr&gt;&lt;td style=\"width: 50%; text-align: center; vertical-align: middle; border: none;\"&gt;4 × 1 = 4&lt;/td&gt;&lt;td style=\"width: 50%; text-align: center; vertical-align: middle; border: none;\"&gt;9 × 1 = 9&lt;/td&gt;&lt;/tr&gt;&lt;tr&gt;&lt;td style=\"width: 50%; text-align: center; vertical-align: middle; border: none;\"&gt;5 × 1 = 5&lt;/td&gt;&lt;td style=\"width: 50%; text-align: center; vertical-align: middle; border: none;\"&gt;10 × 1 = 10&lt;/td&gt;&lt;/tr&gt;&lt;/tbody&gt;&lt;/table&gt;&lt;/div&gt;",
    "seed": {
        "parameters": [
            {
                "name": "Q1",
                "label": null,
                "min": 1,
                "max": 10,
                "step": 1
            },
            {
                "name": "Q2",
                "label": null,
                "min": 1,
                "max": 10,
                "step": 1
            },
            {
                "name": "Q3",
                "label": null,
                "min": 1,
                "max": 10,
                "step": 1
            }
        ],
        "calculated": [
            {
                "name": "T1",
                "label": "{{function}}",
                "function": "{{Q1}}",
                "temp": true
            },
            {
                "name": "T2",
                "label": "{{function}}",
                "function": "{{Q2}}",
                "temp": true
            },
            {
                "name": "T3",
                "label": "{{function}}",
                "function": "{{Q3}}",
                "temp": true
            },
            {
                "name": "A1",
                "label": "{{Q1}} × 1 =",
                "function": "{{T1}}"
            },
            {
                "name": "A2",
                "label": "{{Q2}} × 1 =",
                "function": "{{T2}}"
            },
            {
                "name": "A3",
                "label": "{{Q3}} × 1 =",
                "function": "{{T3}}"
            }
        ],
        "uniques": true
    },
    "algorithm": {
        "name": "linkOperationResult",
        "template": "Match list",
        "params": {
            "invert": true
        }
    }
}</v>
      </c>
      <c r="C355" s="220" t="str">
        <f t="shared" si="7"/>
        <v>#REF!</v>
      </c>
      <c r="D355" s="220" t="str">
        <f t="shared" si="2"/>
        <v>#REF!</v>
      </c>
    </row>
    <row r="356" ht="15.75" customHeight="1">
      <c r="A356" s="220" t="str">
        <f>Seeds!AA366</f>
        <v>M2-NyO-35a-E-1</v>
      </c>
      <c r="B356" s="220" t="str">
        <f>Seeds!Z366</f>
        <v>{
    "id": "M2-NyO-35a-E-1",
    "stimulus": "&lt;p&gt;Escribe el resultado.&lt;/p&gt;",
    "template": "&lt;p style=\"text-align: center\"&gt;{{Q1}} × 1 = {{response}}&lt;/p&gt;",
    "hint": "&lt;p&gt;La tabla de multiplicar del 1 comienza así:&lt;/p&gt;&lt;div style=\"display: flex; flex-direction: column; align-items: center;\"&gt;&lt;p&gt;1 × 1 = 1&lt;/p&gt;&lt;p&gt;2 × 1 = 2&lt;/p&gt;&lt;p&gt;3 × 1 = 3&lt;/p&gt;&lt;p&gt;...&lt;/p&gt;&lt;/div&gt;",
    "feedback": "&lt;p&gt;La tabla de multiplicar del 1 es:&lt;/p&gt;&lt;div style=\"display:flex; justify-content:center;\"&gt;&lt;table style=\"width: 50%;\"&gt;&lt;tbody&gt;&lt;tr&gt;&lt;td style=\"width: 50%; text-align: center; vertical-align: middle; border: none;\"&gt;1 × 1 = 1&lt;/td&gt;&lt;td style=\"width: 50%; text-align: center; vertical-align: middle; border: none;\"&gt;6 × 1 = 6&lt;/td&gt;&lt;/tr&gt;&lt;tr&gt;&lt;td style=\"width: 50%; text-align: center; vertical-align: middle; border: none;\"&gt;2 × 1 = 2&lt;/td&gt;&lt;td style=\"width: 50%; text-align: center; vertical-align: middle; border: none;\"&gt;7 × 1 = 7&lt;/td&gt;&lt;/tr&gt;&lt;tr&gt;&lt;td style=\"width: 50%; text-align: center; vertical-align: middle; border: none;\"&gt;3 × 1 = 3&lt;/td&gt;&lt;td style=\"width: 50%; text-align: center; vertical-align: middle; border: none;\"&gt;8 × 1 = 8&lt;/td&gt;&lt;/tr&gt;&lt;tr&gt;&lt;td style=\"width: 50%; text-align: center; vertical-align: middle; border: none;\"&gt;4 × 1 = 4&lt;/td&gt;&lt;td style=\"width: 50%; text-align: center; vertical-align: middle; border: none;\"&gt;9 × 1 = 9&lt;/td&gt;&lt;/tr&gt;&lt;tr&gt;&lt;td style=\"width: 50%; text-align: center; vertical-align: middle; border: none;\"&gt;5 × 1 = 5&lt;/td&gt;&lt;td style=\"width: 50%; text-align: center; vertical-align: middle; border: none;\"&gt;10 × 1 = 10&lt;/td&gt;&lt;/tr&gt;&lt;/tbody&gt;&lt;/table&gt;&lt;/div&gt;",
    "seed": {
        "parameters": [
            {
                "name": "Q1",
                "label": null,
                "min": 1,
                "max": 10,
                "step": 1
            }
        ],
        "calculated": [
            {
                "name": "A1",
                "function": "{{Q1}}"
            }
        ],
        "uniques": true
    },
    "algorithm": {
        "name": "calculateOperation",
        "params": {
            "method": "equivLiteral",
            "keyboard": "NUMERICAL"
        }
    }
}</v>
      </c>
      <c r="C356" s="220" t="str">
        <f t="shared" si="7"/>
        <v>#REF!</v>
      </c>
      <c r="D356" s="220" t="str">
        <f t="shared" si="2"/>
        <v>#REF!</v>
      </c>
    </row>
    <row r="357" ht="15.75" customHeight="1">
      <c r="A357" s="220" t="str">
        <f>Seeds!AA367</f>
        <v>M2-NyO-36a-I-1</v>
      </c>
      <c r="B357" s="220" t="str">
        <f>Seeds!Z367</f>
        <v>{
    "id": "M2-NyO-36a-I-1",
    "stimulus": "&lt;p&gt;Arrastra el resultado correcto de esta multiplicación&lt;/p&gt;",
    "template": "&lt;p style=\"text-align: center\"&gt;{{Q1}} × 5 = {{response}}&lt;/p&gt;",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"seed": {
        "parameters": [
            {
                "name": "Q1",
                "label": null,
                "min": 1,
                "max": 10,
                "step": 1
            },
            {
                "name": "Q2",
                "label": null,
                "min": 1,
                "max": 10,
                "step": 1
            },
            {
                "name": "Q3",
                "label": null,
                "min": 1,
                "max": 10,
                "step": 1
            }
        ],
        "calculated": [
            {
                "name": "A1",
                "label": "{{function}}",
                "function": "{{Q1}}*5"
            },
            {
                "name": "A2",
                "label": "{{function}}",
                "function": "{{Q2}}*5",
                "incorrect": true
            },
            {
                "name": "A3",
                "label": "{{function}}",
                "function": "{{Q3}}*5",
                "incorrect": true
            }
        ],
        "uniques": true
    },
    "algorithm": {
        "name": "calculateOperation",
        "template": "Cloze with drag &amp; drop",
        "params": {
            "keyboard": "NUMERICAL"
        }
    }
}</v>
      </c>
      <c r="C357" s="220" t="str">
        <f t="shared" si="7"/>
        <v>#REF!</v>
      </c>
      <c r="D357" s="220" t="str">
        <f t="shared" si="2"/>
        <v>#REF!</v>
      </c>
    </row>
    <row r="358" ht="15.75" customHeight="1">
      <c r="A358" s="220" t="str">
        <f>Seeds!AA368</f>
        <v>M2-NyO-36a-E-1</v>
      </c>
      <c r="B358" s="220" t="str">
        <f>Seeds!Z368</f>
        <v>{
    "id": "M2-NyO-36a-E-1",
    "stimulus": "&lt;p&gt;Escribe el resultado de esta multiplicación&lt;/p&gt;",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 style=\"text-align: center\"&gt;{{Q1}} × 5 = {{response}}&lt;/p&gt;",
    "seed": {
        "parameters": [
            {
                "name": "Q1",
                "label": null,
                "min": 1,
                "max": 10,
                "step": 1
            }
        ],
        "calculated": [
            {
                "name": "A1",
                "label": "{{function}}",
                "function": "{{Q1}}*5"
            }
        ],
        "uniques": true
    },
    "algorithm": {
        "name": "calculateOperation",
        "params": {
            "method": "equivLiteral",
            "keyboard": "NUMERICAL"
        }
    }
}</v>
      </c>
      <c r="C358" s="220" t="str">
        <f t="shared" si="7"/>
        <v>#REF!</v>
      </c>
      <c r="D358" s="220" t="str">
        <f t="shared" si="2"/>
        <v>#REF!</v>
      </c>
    </row>
    <row r="359" ht="15.75" customHeight="1">
      <c r="A359" s="220" t="str">
        <f>Seeds!AA369</f>
        <v>M2-NyO-36a-A-1</v>
      </c>
      <c r="B359" s="220" t="str">
        <f>Seeds!Z369</f>
        <v>{
    "id": "M2-NyO-36a-A-1",
    "stimulus": "&lt;p&gt;Federico tiene cinco peceras en su casa, cada una con {{Q1}} peces. ¿Cuántos tiene Federico?&lt;/p&gt;",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"&lt;p&gt;Tiene {{response}} peces.&lt;/p&gt;",
    "seed": {
        "parameters": [
            {
                "name": "Q1",
                "label": null,
                "min": 2,
                "max": 10,
                "step": 1
            }
        ],
        "calculated": [
            {
                "name": "A1",
                "label": "{{function}}",
                "function": "{{Q1}}*5"
            }
        ],
        "uniques": true
    },
    "algorithm": {
        "name": "calculateOperation",
        "params": {
            "method": "equivLiteral",
            "keyboard": "NUMERICAL"
        }
    }
}</v>
      </c>
      <c r="C359" s="220" t="str">
        <f t="shared" si="7"/>
        <v>#REF!</v>
      </c>
      <c r="D359" s="220" t="str">
        <f t="shared" si="2"/>
        <v>#REF!</v>
      </c>
    </row>
    <row r="360" ht="15.75" customHeight="1">
      <c r="A360" s="220" t="str">
        <f>Seeds!AA370</f>
        <v>M2-NyO-36a-A-2</v>
      </c>
      <c r="B360" s="220" t="str">
        <f>Seeds!Z370</f>
        <v>{
    "id": "M2-NyO-36a-A-2",
    "stimulus": "&lt;p&gt;En un teleférico se pueden subir 5 personas como máximo en cada vagón. Si hay {{Q1}} vagones completos, ¿cuántas personas se han subido?&lt;/p&gt;",
    "hint": "&lt;p&gt;La tabla de multiplicar del 5 comienza así:&lt;/p&gt;&lt;div style=\"display: flex; flex-direction: column; align-items: center;\"&gt;&lt;p&gt;1 × 5 = 5&lt;/p&gt;&lt;p&gt;2 × 5 = 10&lt;/p&gt;&lt;p&gt;3 × 5 = 15&lt;/p&gt;&lt;p&gt;...&lt;/p&gt;&lt;/div&gt;",
    "feedback": "&lt;p&gt;La tabla de multiplicar del 5 comienza así:&lt;/p&gt;&lt;div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"&lt;p&gt;En el teleférico hay {{response}} pasajeros.&lt;/p&gt;",
    "seed": {
        "parameters": [
            {
                "name": "Q1",
                "label": null,
                "min": 2,
                "max": 10,
                "step": 1
            }
        ],
        "calculated": [
            {
                "name": "A1",
                "label": "{{function}}",
                "function": "{{Q1}}*5"
            }
        ],
        "uniques": true
    },
    "algorithm": {
        "name": "calculateOperation",
        "params": {
            "method": "equivLiteral",
            "keyboard": "NUMERICAL"
        }
    }
}</v>
      </c>
      <c r="C360" s="220" t="str">
        <f t="shared" si="7"/>
        <v>#REF!</v>
      </c>
      <c r="D360" s="220" t="str">
        <f t="shared" si="2"/>
        <v>#REF!</v>
      </c>
    </row>
    <row r="361" ht="15.75" customHeight="1">
      <c r="A361" s="220" t="str">
        <f>Seeds!AA371</f>
        <v>M2-NyO-36a-A-3</v>
      </c>
      <c r="B361" s="220" t="str">
        <f>Seeds!Z371</f>
        <v>{
    "id": "M2-NyO-36a-A-3",
    "stimulus": "&lt;p&gt;Rocío ha preparado 5 bolsas con {{Q1}} caramelos cada una. ¿Cuántos hay en total?&lt;/p&gt;",
    "hint": "&lt;p&gt;La tabla de multiplicar del 5 comienza así:&lt;/p&gt;&lt;div style=\"display: flex; flex-direction: column; align-items: center;\"&gt;&lt;p&gt;1 × 5 = 5&lt;/p&gt;&lt;p&gt;2 × 5 = 10&lt;/p&gt;&lt;p&gt;3 × 5 = 15&lt;/p&gt;&lt;p&gt;...&lt;/p&gt;&lt;/div&gt;",
    "feedback": "&lt;p&gt;La tabla de multiplicar del 5 comienza así:&lt;/p&gt;&lt;div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"&lt;p&gt;Hay {{response}} caramelos.&lt;/p&gt;",
    "seed": {
        "parameters": [
            {
                "name": "Q1",
                "label": null,
                "min": 2,
                "max": 10,
                "step": 1
            }
        ],
        "calculated": [
            {
                "name": "A1",
                "label": "{{function}}",
                "function": "{{Q1}}*5"
            }
        ],
        "uniques": true
    },
    "algorithm": {
        "name": "calculateOperation",
        "params": {
            "method": "equivLiteral",
            "keyboard": "NUMERICAL"
        }
    }
}</v>
      </c>
      <c r="C361" s="220" t="str">
        <f t="shared" si="7"/>
        <v>#REF!</v>
      </c>
      <c r="D361" s="220" t="str">
        <f t="shared" si="2"/>
        <v>#REF!</v>
      </c>
    </row>
    <row r="362" ht="15.75" customHeight="1">
      <c r="A362" s="220" t="str">
        <f>Seeds!AA372</f>
        <v>M2-NyO-37a-I-1</v>
      </c>
      <c r="B362" s="220" t="str">
        <f>Seeds!Z372</f>
        <v>{
    "id": "M2-NyO-37a-I-1",
    "stimulus": "&lt;p&gt;Elige la operación correcta.&lt;/p&gt;",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1,
                "max": 10,
                "step": 1
            },
            {
                "name": "Q2",
                "label": null,
                "min": 1,
                "max": 10,
                "step": 1
            },
            {
                "name": "Q3",
                "label": null,
                "min": 1,
                "max": 10,
                "step": 1
            },
            {
                "name": "Q4",
                "label": null,
                "min": 1,
                "max": 10,
                "step": 1
            },
            {
                "name": "Q5",
                "label": null,
                "min": 1,
                "max": 10,
                "step": 1
            }
        ],
        "calculated": [
            {
                "name": "T1",
                "label": "{{function}}",
                "function": "{{Q2}}*10",
                "temp": "true"
            },
            {
                "name": "T2",
                "label": "{{function}}",
                "function": "{{Q4}}*10",
                "temp": "true"
            },
            {
                "name": "A1",
                "label": "{{Q1}} × 10 = {{function}}",
                "function": "{{Q1}}*10"
            },
            {
                "name": "A2",
                "label": "{{Q2}} × 10 = {{function}}",
                "function": "{{Q3}}*10",
                "feedback": "&lt;p&gt;El resultado correcto es:&lt;/p&gt;&lt;p style=\"text-align: center\"&gt;{{Q2}} × 10 = {{T1}}&lt;/p&gt;",
                "incorrect": true
            },
            {
                "name": "A3",
                "label": "{{Q4}} × 10 = {{function}}",
                "function": "{{Q5}}*10",
                "feedback": "&lt;p&gt;El resultado correcto es:&lt;/p&gt;&lt;p style=\"text-align: center\"&gt;{{Q4}} × 10 = {{T2}}&lt;/p&gt;",
                "incorrect": true
            }
        ],
        "uniques": true
    },
    "algorithm": {
        "name": "trueFalse",
        "template": "Multiple choice – standard",
        "params": {
            "countCorrect": 1,
            "countIncorrect": 2,
            "showCheckIcon": false,
            "columns": 3
        }
    }
}</v>
      </c>
      <c r="C362" s="220" t="str">
        <f t="shared" si="7"/>
        <v>#REF!</v>
      </c>
      <c r="D362" s="220" t="str">
        <f t="shared" si="2"/>
        <v>#REF!</v>
      </c>
    </row>
    <row r="363" ht="15.75" customHeight="1">
      <c r="A363" s="220" t="str">
        <f>Seeds!AA373</f>
        <v>M2-NyO-37a-E-1</v>
      </c>
      <c r="B363" s="220" t="str">
        <f>Seeds!Z373</f>
        <v>{
    "id": "M2-NyO-37a-E-1",
    "stimulus": "&lt;p&gt;Escribe el resultado de esta multiplicación.&lt;/p&gt;",
    "template": "&lt;p&gt;{{Q1}} × 10 = {{response}}&lt;/p&gt;",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1,
                "max": 10,
                "step": 1
            }
        ],
        "calculated": [
            {
                "name": "A1",
                "label": "{{function}}",
                "function": "{{Q1}}*10"
            }
        ],
        "uniques": true
    },
    "algorithm": {
        "name": "calculateOperation",
        "params": {
            "method": "equivLiteral",
            "keyboard": "NUMERICAL"
        }
    }
}</v>
      </c>
      <c r="C363" s="220" t="str">
        <f t="shared" si="7"/>
        <v>#REF!</v>
      </c>
      <c r="D363" s="220" t="str">
        <f t="shared" si="2"/>
        <v>#REF!</v>
      </c>
    </row>
    <row r="364" ht="15.75" customHeight="1">
      <c r="A364" s="220" t="str">
        <f>Seeds!AA374</f>
        <v>M2-NyO-37a-A-1</v>
      </c>
      <c r="B364" s="220" t="str">
        <f>Seeds!Z374</f>
        <v>{
    "id": "M2-NyO-37a-A-1",
    "stimulus": "&lt;p&gt;Raquel guarda en cada cajón 10 camisetas. Si hay {{Q1}} cajones, ¿cuántas camisetas tiene?&lt;/p&gt;",
    "template": "&lt;p&gt;Tiene {{response}} camisetas.&lt;/p&gt;",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v>
      </c>
      <c r="C364" s="220" t="str">
        <f t="shared" si="7"/>
        <v>#REF!</v>
      </c>
      <c r="D364" s="220" t="str">
        <f t="shared" si="2"/>
        <v>#REF!</v>
      </c>
    </row>
    <row r="365" ht="15.75" customHeight="1">
      <c r="A365" s="220" t="str">
        <f>Seeds!AA375</f>
        <v>M2-NyO-37a-A-2</v>
      </c>
      <c r="B365" s="220" t="str">
        <f>Seeds!Z375</f>
        <v>{
    "id": "M2-NyO-37a-A-2",
    "stimulus": "&lt;p&gt;Cada una de las 10 gallinas de una granja ha puesto {{Q1}} huevos. ¿Cuántos son en total?&lt;/p&gt;",
    "template": "&lt;p&gt;Han puesto {{response}} huevos.&lt;/p&gt;",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v>
      </c>
      <c r="C365" s="220" t="str">
        <f t="shared" si="7"/>
        <v>#REF!</v>
      </c>
      <c r="D365" s="220" t="str">
        <f t="shared" si="2"/>
        <v>#REF!</v>
      </c>
    </row>
    <row r="366" ht="15.75" customHeight="1">
      <c r="A366" s="220" t="str">
        <f>Seeds!AA376</f>
        <v>M2-NyO-37a-A-3</v>
      </c>
      <c r="B366" s="220" t="str">
        <f>Seeds!Z376</f>
        <v>{
    "id": "M2-NyO-37a-A-3",
    "stimulus": "&lt;p&gt;{{Q1}} camiones están transportando 10 coches cada uno. ¿Cuántos coches son en total?&lt;/p&gt;",
    "template": "&lt;p&gt;Son {{response}} coches.&lt;/p&gt;",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v>
      </c>
      <c r="C366" s="220" t="str">
        <f t="shared" si="7"/>
        <v>#REF!</v>
      </c>
      <c r="D366" s="220" t="str">
        <f t="shared" si="2"/>
        <v>#REF!</v>
      </c>
    </row>
    <row r="367" ht="15.75" customHeight="1">
      <c r="A367" s="220" t="str">
        <f>Seeds!AA377</f>
        <v>M2-NyO-38a-I-1</v>
      </c>
      <c r="B367" s="220" t="str">
        <f>Seeds!Z377</f>
        <v>{
    "id": "M2-NyO-38a-I-1",
    "stimulus": "&lt;p&gt;Selecciona el resultado de esta multiplicación.&lt;/p&gt;",
    "template": "&lt;p style=\"text-align: center\"&gt;{{Q1}} × 0 = {{response}}&lt;/p&gt;",
    "hint": "&lt;p&gt;Un número multiplicado por 0 da 0:&lt;/p&gt;&lt;div style=\"display: flex; flex-direction: column; align-items: center;\"&gt;&lt;p&gt;1 × 0 = 0&lt;/p&gt;&lt;p&gt;2 × 0 = 0&lt;/p&gt;&lt;p&gt;3 × 0 = 0&lt;/p&gt;&lt;p&gt;...&lt;/p&gt;&lt;/div&gt;",
    "feedback": "&lt;p&gt;Un número multiplicado por 0 da 0:&lt;/p&gt;&lt;div style=\"display:flex; justify-content:center;\"&gt;&lt;table style=\"width: 50%;\"&gt;&lt;tbody&gt;&lt;tr&gt;&lt;td style=\"width: 50%; text-align: center; vertical-align: middle; border: none;\"&gt;1 × 0 = 0&lt;/td&gt;&lt;td style=\"width: 50%; text-align: center; vertical-align: middle; border: none;\"&gt;6 × 0 = 0&lt;/td&gt;&lt;/tr&gt;&lt;tr&gt;&lt;td style=\"width: 50%; text-align: center; vertical-align: middle; border: none;\"&gt;2 × 0 = 0&lt;/td&gt;&lt;td style=\"width: 50%; text-align: center; vertical-align: middle; border: none;\"&gt;7 × 0 = 0&lt;/td&gt;&lt;/tr&gt;&lt;tr&gt;&lt;td style=\"width: 50%; text-align: center; vertical-align: middle; border: none;\"&gt;3 × 0 = 0&lt;/td&gt;&lt;td style=\"width: 50%; text-align: center; vertical-align: middle; border: none;\"&gt;8 × 0 = 0&lt;/td&gt;&lt;/tr&gt;&lt;tr&gt;&lt;td style=\"width: 50%; text-align: center; vertical-align: middle; border: none;\"&gt;4 × 0 = 0&lt;/td&gt;&lt;td style=\"width: 50%; text-align: center; vertical-align: middle; border: none;\"&gt;9 × 0 = 0&lt;/td&gt;&lt;/tr&gt;&lt;tr&gt;&lt;td style=\"width: 50%; text-align: center; vertical-align: middle; border: none;\"&gt;5 × 0 = 0&lt;/td&gt;&lt;td style=\"width: 50%; text-align: center; vertical-align: middle; border: none;\"&gt;10 × 0 = 0&lt;/td&gt;&lt;/tr&gt;&lt;/tbody&gt;&lt;/table&gt;&lt;/div&gt;",
    "seed": {
        "parameters": [
            {
                "name": "Q1",
                "label": null,
                "min": 2,
                "max": 10,
                "step": 1
            }
        ],
        "calculated": [
            {
                "name": "A1",
                "label": "{{function}}",
                "function": "0",
                "group": 1
            },
            {
                "name": "A2",
                "label": "{{function}}",
                "function": "{{Q1}}",
                "incorrect": true,
                "group": 1
            },
            {
                "name": "A3",
                "label": "{{function}}",
                "function": "1",
                "incorrect": true,
                "group": 1
            }
        ],
        "uniques": true
    },
    "algorithm": {
        "name": "groupResponses",
        "template": "Cloze with drop down"
    }
}</v>
      </c>
      <c r="C367" s="220" t="str">
        <f t="shared" si="7"/>
        <v>#REF!</v>
      </c>
      <c r="D367" s="220" t="str">
        <f t="shared" si="2"/>
        <v>#REF!</v>
      </c>
    </row>
    <row r="368" ht="15.75" customHeight="1">
      <c r="A368" s="220" t="str">
        <f>Seeds!AA378</f>
        <v>M2-NyO-38a-E-1</v>
      </c>
      <c r="B368" s="220" t="str">
        <f>Seeds!Z378</f>
        <v>{
    "id": "M2-NyO-38a-E-1",
    "stimulus": "&lt;p&gt;Escribe el resultado de esta multiplicación.&lt;/p&gt;",
    "template": "&lt;p style=\"text-align: center\"&gt;{{Q1}} × 0 = {{response}}&lt;/p&gt;",
    "hint": "&lt;p&gt;Un número multiplicado por 0 da 0:&lt;/p&gt;&lt;div style=\"display: flex; flex-direction: column; align-items: center;\"&gt;&lt;p&gt;1 × 0 = 0&lt;/p&gt;&lt;p&gt;2 × 0 = 0&lt;/p&gt;&lt;p&gt;3 × 0 = 0&lt;/p&gt;&lt;p&gt;...&lt;/p&gt;&lt;/div&gt;",
    "feedback": "&lt;p&gt;Un número multiplicado por 0 da 0:&lt;/p&gt;&lt;div style=\"display:flex; justify-content:center;\"&gt;&lt;table style=\"width: 50%;\"&gt;&lt;tbody&gt;&lt;tr&gt;&lt;td style=\"width: 50%; text-align: center; vertical-align: middle; border: none;\"&gt;1 × 0 = 0&lt;/td&gt;&lt;td style=\"width: 50%; text-align: center; vertical-align: middle; border: none;\"&gt;6 × 0 = 0&lt;/td&gt;&lt;/tr&gt;&lt;tr&gt;&lt;td style=\"width: 50%; text-align: center; vertical-align: middle; border: none;\"&gt;2 × 0 = 0&lt;/td&gt;&lt;td style=\"width: 50%; text-align: center; vertical-align: middle; border: none;\"&gt;7 × 0 = 0&lt;/td&gt;&lt;/tr&gt;&lt;tr&gt;&lt;td style=\"width: 50%; text-align: center; vertical-align: middle; border: none;\"&gt;3 × 0 = 0&lt;/td&gt;&lt;td style=\"width: 50%; text-align: center; vertical-align: middle; border: none;\"&gt;8 × 0 = 0&lt;/td&gt;&lt;/tr&gt;&lt;tr&gt;&lt;td style=\"width: 50%; text-align: center; vertical-align: middle; border: none;\"&gt;4 × 0 = 0&lt;/td&gt;&lt;td style=\"width: 50%; text-align: center; vertical-align: middle; border: none;\"&gt;9 × 0 = 0&lt;/td&gt;&lt;/tr&gt;&lt;tr&gt;&lt;td style=\"width: 50%; text-align: center; vertical-align: middle; border: none;\"&gt;5 × 0 = 0&lt;/td&gt;&lt;td style=\"width: 50%; text-align: center; vertical-align: middle; border: none;\"&gt;10 × 0 = 0&lt;/td&gt;&lt;/tr&gt;&lt;/tbody&gt;&lt;/table&gt;&lt;/div&gt;",
    "seed": {
        "parameters": [
            {
                "name": "Q1",
                "label": null,
                "min": 1,
                "max": 10,
                "step": 1
            }
        ],
        "calculated": [
            {
                "name": "A1",
                "function": "0"
            }
        ],
        "uniques": true
    },
    "algorithm": {
        "name": "calculateOperation",
        "params": {
            "method": "equivLiteral",
            "keyboard": "NUMERICAL"
        }
    }
}</v>
      </c>
      <c r="C368" s="220" t="str">
        <f t="shared" si="7"/>
        <v>#REF!</v>
      </c>
      <c r="D368" s="220" t="str">
        <f t="shared" si="2"/>
        <v>#REF!</v>
      </c>
    </row>
    <row r="369" ht="15.75" customHeight="1">
      <c r="A369" s="220" t="str">
        <f>Seeds!AA379</f>
        <v>M2-NyO-39a-I-1</v>
      </c>
      <c r="B369" s="220" t="str">
        <f>Seeds!Z379</f>
        <v>{
    "id": "M2-NyO-39a-I-1",
    "stimulus": "&lt;p&gt;Arrastra cada resultado con su multiplicación.&lt;/p&gt;",
    "hint": "&lt;p&gt;La tabla de multiplicar del 2 comienza así:&lt;/p&gt;&lt;div style=\"display: flex; flex-direction: column; align-items: center;\"&gt;&lt;p&gt;0 × 2 = 0&lt;/p&gt;&lt;p&gt;1 × 2 = 2&lt;/p&gt;&lt;p&gt;2 × 2 = 4&lt;/p&gt;&lt;p&gt;...&lt;/p&gt;&lt;/div&gt;",
    "feedback": "&lt;p&gt;La tabla de multiplicar del 2 es:&lt;/p&gt;&lt;div style=\"display:flex; justify-content:center;\"&gt;&lt;table style=\"width: 50%;\"&gt;&lt;tbody&gt;&lt;tr&gt;&lt;td style=\"width: 50%; text-align: center; vertical-align: middle; border: none;\"&gt;0 × 2 = 0&lt;/td&gt;&lt;td style=\"width: 50%; text-align: center; vertical-align: middle; border: none;\"&gt;6 × 2 = 12&lt;/td&gt;&lt;/tr&gt;&lt;tr&gt;&lt;td style=\"width: 50%; text-align: center; vertical-align: middle; border: none;\"&gt;1 × 2 = 2&lt;/td&gt;&lt;td style=\"width: 50%; text-align: center; vertical-align: middle; border: none;\"&gt;7 × 2 = 14&lt;/td&gt;&lt;/tr&gt;&lt;tr&gt;&lt;td style=\"width: 50%; text-align: center; vertical-align: middle; border: none;\"&gt;2 × 2 = 4&lt;/td&gt;&lt;td style=\"width: 50%; text-align: center; vertical-align: middle; border: none;\"&gt;8 × 2 = 16&lt;/td&gt;&lt;/tr&gt;&lt;tr&gt;&lt;td style=\"width: 50%; text-align: center; vertical-align: middle; border: none;\"&gt;3 × 2 = 6&lt;/td&gt;&lt;td style=\"width: 50%; text-align: center; vertical-align: middle; border: none;\"&gt;9 × 2= 18&lt;/td&gt;&lt;/tr&gt;&lt;tr&gt;&lt;td style=\"width: 50%; text-align: center; vertical-align: middle; border: none;\"&gt;4 × 2 = 8&lt;/td&gt;&lt;td style=\"width: 50%; text-align: center; vertical-align: middle; border: none;\"&gt;10 × 2 = 20&lt;/td&gt;&lt;/tr&gt;&lt;tr&gt;&lt;td style=\"width: 50%; text-align: center; vertical-align: middle; border: none;\"&gt;5 × 2 = 10&lt;/td&gt;&lt;/tr&gt;&lt;/tbody&gt;&lt;/table&gt;&lt;/div&gt;",
    "seed": {
        "parameters": [
            {
                "name": "Q1",
                "label": null,
                "min": 1,
                "max": 10,
                "step": 1
            },
            {
                "name": "Q2",
                "label": null,
                "min": 1,
                "max": 10,
                "step": 1
            },
            {
                "name": "Q3",
                "label": null,
                "min": 1,
                "max": 10,
                "step": 1
            }
        ],
        "calculated": [
            {
                "name": "A1",
                "label": "{{Q1}} × 2",
                "function": "{{Q1}}*2"
            },
            {
                "name": "A2",
                "label": "{{Q2}} × 2",
                "function": "{{Q2}}*2"
            },
            {
                "name": "A3",
                "label": "{{Q3}} × 2",
                "function": "{{Q3}}*2"
            }
        ],
        "uniques": true
    },
    "algorithm": {
        "name": "linkOperationResult",
        "template": "Match list",
        "params": {
            "invert": true
        }
    }
}</v>
      </c>
      <c r="C369" s="220" t="str">
        <f t="shared" si="7"/>
        <v>#REF!</v>
      </c>
      <c r="D369" s="220" t="str">
        <f t="shared" si="2"/>
        <v>#REF!</v>
      </c>
    </row>
    <row r="370" ht="15.75" customHeight="1">
      <c r="A370" s="220" t="str">
        <f>Seeds!AA380</f>
        <v>M2-NyO-39a-E-1</v>
      </c>
      <c r="B370" s="220" t="str">
        <f>Seeds!Z380</f>
        <v>{
    "id": "M2-NyO-39a-E-1",
    "stimulus": "&lt;p&gt;Escribe el resultado de esta multiplicación.&lt;/p&gt;",
    "template": "&lt;p style=\"text-align: center\"&gt;{{Q1}} × 2 = {{response}}&lt;/p&gt;",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"calculated": [
            {
                "name": "A1",
                "label": "{{function}}",
                "function": "{{Q1}}*2"
            }
        ],
        "uniques": true
    },
    "algorithm": {
        "name": "calculateOperation",
        "params": {
            "method": "equivLiteral",
            "keyboard": "NUMERICAL"
        }
    }
}</v>
      </c>
      <c r="C370" s="220" t="str">
        <f t="shared" si="7"/>
        <v>#REF!</v>
      </c>
      <c r="D370" s="220" t="str">
        <f t="shared" si="2"/>
        <v>#REF!</v>
      </c>
    </row>
    <row r="371" ht="15.75" customHeight="1">
      <c r="A371" s="220" t="str">
        <f>Seeds!AA381</f>
        <v>M2-NyO-39a-A-1</v>
      </c>
      <c r="B371" s="220" t="str">
        <f>Seeds!Z381</f>
        <v>{
    "id": "M2-NyO-39a-A-1",
    "stimulus": "&lt;p&gt;Un cocinero decora con 2 guindas todas sus tartas. ¿Cuántas guindas pondrá en {{Q1}} tartas?&lt;/p&gt;",
    "template": "&lt;p&gt;Usará {{response}} guindas.&lt;/p&gt;",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C371" s="220" t="str">
        <f t="shared" si="7"/>
        <v>#REF!</v>
      </c>
      <c r="D371" s="220" t="str">
        <f t="shared" si="2"/>
        <v>#REF!</v>
      </c>
    </row>
    <row r="372" ht="15.75" customHeight="1">
      <c r="A372" s="220" t="str">
        <f>Seeds!AA382</f>
        <v>M2-NyO-39a-A-2</v>
      </c>
      <c r="B372" s="220" t="str">
        <f>Seeds!Z382</f>
        <v>{
    "id": "M2-NyO-39a-A-2",
    "stimulus": "&lt;p&gt;Jaime ensaya con su guitarra 2 horas al dia. ¿Cuántas horas practicará en {{Q1}} días?&lt;/p&gt;",
    "template": "&lt;p&gt;Ensayará {{response}} horas.&lt;/p&gt;",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C372" s="220" t="str">
        <f t="shared" si="7"/>
        <v>#REF!</v>
      </c>
      <c r="D372" s="220" t="str">
        <f t="shared" si="2"/>
        <v>#REF!</v>
      </c>
    </row>
    <row r="373" ht="15.75" customHeight="1">
      <c r="A373" s="220" t="str">
        <f>Seeds!AA383</f>
        <v>M2-NyO-39a-A-3</v>
      </c>
      <c r="B373" s="220" t="str">
        <f>Seeds!Z383</f>
        <v>{
    "id": "M2-NyO-39a-A-3",
    "stimulus": "&lt;p&gt;Una profesora ha repartido rotuladores a {{Q1}} alumnos, 2 para cada uno. ¿Cuántos rotuladores son en total?&lt;/p&gt;",
    "template": "&lt;p&gt;Ha dado {{response}} rotuladores.&lt;/p&gt;",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C373" s="220" t="str">
        <f t="shared" si="7"/>
        <v>#REF!</v>
      </c>
      <c r="D373" s="220" t="str">
        <f t="shared" si="2"/>
        <v>#REF!</v>
      </c>
    </row>
    <row r="374" ht="15.75" customHeight="1">
      <c r="A374" s="220" t="str">
        <f>Seeds!AA384</f>
        <v>M2-NyO-40a-I-1</v>
      </c>
      <c r="B374" s="220" t="str">
        <f>Seeds!Z384</f>
        <v>{
    "id": "M2-NyO-40a-I-1",
    "stimulus": "&lt;p&gt;Selecciona si las siguientes multiplicaciones son correctas o incorrectas.&lt;/p&gt;",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"name": "Q4",
                "label": null,
                "min": 1,
                "max": 10,
                "step": 1
            }
        ],
        "calculated": [
            {
                "name": "T1",
                "label": "{{function}}",
                "function": "{{Q3}}*4",
                "temp": "true"
            },
            {
                "name": "A1",
                "label": "{{Q1}} × 4 = {{function}}",
                "function": "{{Q1}}*4"
            },
            {
                "name": "A2",
                "label": "{{Q2}} × 4 = {{function}}",
                "function": "{{Q2}}*4"
            },
            {
                "name": "A4",
                "label": "{{Q3}} × 4 = {{function}}",
                "incorrect": true,
                "function": "{{Q4}}*4",
                "feedback": "&lt;p&gt;El resultado correcto es:&lt;/p&gt;&lt;p style=\"text-align: center\"&gt;{{Q3}} × 4 = {{T1}}&lt;/p&gt;"
            }
        ],
        "uniques": true
    },
    "algorithm": {
        "name": "trueFalse",
        "template": "Choice matrix – inline",
        "params": {
            "countCorrect": 2,
            "countIncorrect": 1,
            "showCheckIcon": false,
            "options": [
                "Correcto",
                "Incorrecto"
            ]
        }
    }
}</v>
      </c>
      <c r="C374" s="220" t="str">
        <f t="shared" si="7"/>
        <v>#REF!</v>
      </c>
      <c r="D374" s="220" t="str">
        <f t="shared" si="2"/>
        <v>#REF!</v>
      </c>
    </row>
    <row r="375" ht="15.75" customHeight="1">
      <c r="A375" s="220" t="str">
        <f>Seeds!AA385</f>
        <v>M2-NyO-40a-E-1</v>
      </c>
      <c r="B375" s="220" t="str">
        <f>Seeds!Z385</f>
        <v>{
    "id": "M2-NyO-40a-E-1",
    "stimulus": "&lt;p&gt;Arrastra el resultado de esta multiplicación.&lt;/p&gt;",
    "template": "&lt;p style=\"text-align: center\"&gt;{{Q1}} × 4 = {{response}}&lt;/p&gt;",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"A1",
                "label": "{{function}}",
                "function": "{{Q1}}*4"
            },
            {
                "name": "A2",
                "label": "{{function}}",
                "function": "{{Q2}}*4",
                "incorrect": true
            },
            {
                "name": "A3",
                "label": "{{function}}",
                "function": "{{Q3}}*4",
                "incorrect": true
            }
        ],
        "uniques": true
    },
    "algorithm": {
        "name": "calculateOperation",
        "template": "Cloze with drag &amp; drop"
    }
}</v>
      </c>
      <c r="C375" s="220" t="str">
        <f t="shared" si="7"/>
        <v>#REF!</v>
      </c>
      <c r="D375" s="220" t="str">
        <f t="shared" si="2"/>
        <v>#REF!</v>
      </c>
    </row>
    <row r="376" ht="15.75" customHeight="1">
      <c r="A376" s="220" t="str">
        <f>Seeds!AA386</f>
        <v>M2-NyO-40a-A-1</v>
      </c>
      <c r="B376" s="220" t="str">
        <f>Seeds!Z386</f>
        <v>{
    "id": "M2-NyO-40a-A-1",
    "stimulus": "&lt;p&gt;Martín tiene {{Q1}} candelabros, cada uno con 4 velas. Para usarlos todos, ¿cuántas velas se tienen que encender?&lt;/p&gt;",
    "template": "&lt;p&gt;Se encienden {{response}} velas.&lt;/p&gt;",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C376" s="220" t="str">
        <f t="shared" si="7"/>
        <v>#REF!</v>
      </c>
      <c r="D376" s="220" t="str">
        <f t="shared" si="2"/>
        <v>#REF!</v>
      </c>
    </row>
    <row r="377" ht="15.75" customHeight="1">
      <c r="A377" s="220" t="str">
        <f>Seeds!AA387</f>
        <v>M2-NyO-40a-A-2</v>
      </c>
      <c r="B377" s="220" t="str">
        <f>Seeds!Z387</f>
        <v>{
    "id": "M2-NyO-40a-A-2",
    "stimulus": "&lt;p&gt;En la escuela de Sara hay {{Q1}} aulas, cada una con 4 ventanas. ¿Cuántas ventanas tiene ese edificio en total?&lt;/p&gt;",
    "template": "&lt;p&gt;{{response}} ventanas.&lt;/p&gt;",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C377" s="220" t="str">
        <f t="shared" si="7"/>
        <v>#REF!</v>
      </c>
      <c r="D377" s="220" t="str">
        <f t="shared" si="2"/>
        <v>#REF!</v>
      </c>
    </row>
    <row r="378" ht="15.75" customHeight="1">
      <c r="A378" s="220" t="str">
        <f>Seeds!AA388</f>
        <v>M2-NyO-40a-A-3</v>
      </c>
      <c r="B378" s="220" t="str">
        <f>Seeds!Z388</f>
        <v>{
    "id": "M2-NyO-40a-A-3",
    "stimulus": "&lt;p&gt;Unos bolígrafos se venden en paquetes con 4 unidades en cada uno. ¿Cuántos habrá en {{Q1}} paquetes?&lt;/p&gt;",
    "template": "&lt;p&gt;Habrá {{response}} bolígrafos.&lt;/p&gt;",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C378" s="220" t="str">
        <f t="shared" si="7"/>
        <v>#REF!</v>
      </c>
      <c r="D378" s="220" t="str">
        <f t="shared" si="2"/>
        <v>#REF!</v>
      </c>
    </row>
    <row r="379" ht="15.75" customHeight="1">
      <c r="A379" s="220" t="str">
        <f>Seeds!AA389</f>
        <v>M2-NyO-41a-I-1</v>
      </c>
      <c r="B379" s="220" t="str">
        <f>Seeds!Z389</f>
        <v>{
    "id": "M2-NyO-41a-I-1",
    "stimulus": "&lt;p&gt;Arrastra cada resultado con su multiplicación.&lt;/p&gt;",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"{{Q1}} × 3",
                "function": "{{Q1}}*3"
            },
            {
                "name": "A2",
                "label": "{{Q2}} × 3",
                "function": "{{Q2}}*3"
            },
            {
                "name": "A3",
                "label": "{{Q3}} × 3",
                "function": "{{Q3}}*3"
            }
        ],
        "uniques": true
    },
    "algorithm": {
        "name": "linkOperationResult",
        "template": "Match list",
        "params": {
            "invert": true
        }
    }
}</v>
      </c>
      <c r="C379" s="220" t="str">
        <f t="shared" si="7"/>
        <v>#REF!</v>
      </c>
      <c r="D379" s="220" t="str">
        <f t="shared" si="2"/>
        <v>#REF!</v>
      </c>
    </row>
    <row r="380" ht="15.75" customHeight="1">
      <c r="A380" s="220" t="str">
        <f>Seeds!AA390</f>
        <v>M2-NyO-41a-E-1</v>
      </c>
      <c r="B380" s="220" t="str">
        <f>Seeds!Z390</f>
        <v>{
    "id": "M2-NyO-41a-E-1",
    "stimulus": "&lt;p&gt;¿Cuál es el resultado de esta multiplicación? Arrastrálo.&lt;/p&gt;",
    "template": "&lt;p style=\"text-align: center\"&gt;{{Q1}} × 3 = {{response}}&lt;/p&gt;",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"{{function}}",
                "function": "{{Q1}}*3"
            },
            {
                "name": "A2",
                "label": "{{function}}",
                "function": "{{Q2}}*3"
            },
            {
                "name": "A3",
                "label": "{{function}}",
                "function": "{{Q3}}*3"
            }
        ],
        "uniques": true
    },
    "algorithm": {
        "name": "calculateOperation",
        "template": "Cloze with drag &amp; drop"
    }
}</v>
      </c>
      <c r="C380" s="220" t="str">
        <f t="shared" si="7"/>
        <v>#REF!</v>
      </c>
      <c r="D380" s="220" t="str">
        <f t="shared" si="2"/>
        <v>#REF!</v>
      </c>
    </row>
    <row r="381" ht="15.75" customHeight="1">
      <c r="A381" s="220" t="str">
        <f>Seeds!AA391</f>
        <v>M2-NyO-41a-A-1</v>
      </c>
      <c r="B381" s="220" t="str">
        <f>Seeds!Z391</f>
        <v>{
    "id": "M2-NyO-41a-A-1",
    "stimulus": "&lt;p&gt;Una pastelería empaqueta 3 magdalenas en cada bolsa. ¿Cuántas habrá en {{Q1}} bolsas?&lt;/p&gt;",
    "template": "&lt;p&gt;Habrá {{response}} magdalenas.&lt;/p&gt;",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C381" s="220" t="str">
        <f t="shared" si="7"/>
        <v>#REF!</v>
      </c>
      <c r="D381" s="220" t="str">
        <f t="shared" si="2"/>
        <v>#REF!</v>
      </c>
    </row>
    <row r="382" ht="15.75" customHeight="1">
      <c r="A382" s="220" t="str">
        <f>Seeds!AA392</f>
        <v>M2-NyO-41a-A-2</v>
      </c>
      <c r="B382" s="220" t="str">
        <f>Seeds!Z392</f>
        <v>{
    "id": "M2-NyO-41a-A-2",
    "stimulus": "&lt;p&gt;Unos cromos de dibujos animados se venden en sobres con 3 cromos en cada uno. ¿Cuántos habrá en {{Q1}} sobres?&lt;/p&gt;",
    "template": "&lt;p&gt;Tendrán {{response}} cromos.&lt;/p&gt;",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C382" s="220" t="str">
        <f t="shared" si="7"/>
        <v>#REF!</v>
      </c>
      <c r="D382" s="220" t="str">
        <f t="shared" si="2"/>
        <v>#REF!</v>
      </c>
    </row>
    <row r="383" ht="15.75" customHeight="1">
      <c r="A383" s="220" t="str">
        <f>Seeds!AA393</f>
        <v>M2-NyO-41a-A-3</v>
      </c>
      <c r="B383" s="220" t="str">
        <f>Seeds!Z393</f>
        <v>{
    "id": "M2-NyO-41a-A-3",
    "stimulus": "&lt;p&gt;En una tienda regalan 3 juegos cuando venden una consola. Con {{Q1}} consolas, ¿cuántos juegos regalarán?&lt;/p&gt;",
    "template": "&lt;p&gt;Regalan {{response}} juegos.&lt;/p&gt;",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C383" s="220" t="str">
        <f t="shared" si="7"/>
        <v>#REF!</v>
      </c>
      <c r="D383" s="220" t="str">
        <f t="shared" si="2"/>
        <v>#REF!</v>
      </c>
    </row>
    <row r="384" ht="15.75" customHeight="1">
      <c r="A384" s="220" t="str">
        <f>Seeds!AA394</f>
        <v>M2-NyO-42a-I-1</v>
      </c>
      <c r="B384" s="220" t="str">
        <f>Seeds!Z394</f>
        <v>{
    "id": "M2-NyO-42a-I-1",
    "stimulus": "&lt;p&gt;Escoge el resultado correcto de esta multiplicación:&lt;/p&gt;",
    "template": "&lt;p style=\"text-align: center\"&gt;{{Q1}} × 6 = {{response}}&lt;/p&gt;",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1,
                "max": 10,
                "step": 1
            },
            {
                "name": "Q2",
                "label": null,
                "min": 1,
                "max": 10,
                "step": 1
            },
            {
                "name": "Q3",
                "label": null,
                "min": 1,
                "max": 10,
                "step": 1
            }
        ],
        "calculated": [
            {
                "name": "A1",
                "label": "{{function}}",
                "function": "{{Q1}}*6",
                "group": 1
            },
            {
                "name": "A2",
                "label": "{{function}}",
                "function": "{{Q2}}*6",
                "incorrect": true,
                "group": 1
            },
            {
                "name": "A3",
                "label": "{{function}}",
                "function": "{{Q3}}*6",
                "incorrect": true,
                "group": 1
            }
        ],
        "uniques": true
    },
    "algorithm": {
        "name": "groupResponses",
        "template": "Cloze with drop down"
    }
}</v>
      </c>
      <c r="C384" s="220" t="str">
        <f t="shared" si="7"/>
        <v>#REF!</v>
      </c>
      <c r="D384" s="220" t="str">
        <f t="shared" si="2"/>
        <v>#REF!</v>
      </c>
    </row>
    <row r="385" ht="15.75" customHeight="1">
      <c r="A385" s="220" t="str">
        <f>Seeds!AA395</f>
        <v>M2-NyO-42a-E-1</v>
      </c>
      <c r="B385" s="220" t="str">
        <f>Seeds!Z395</f>
        <v>{
    "id": "M2-NyO-42a-E-1",
    "stimulus": "&lt;p&gt;Escribe el resultado de esta multiplicación.&lt;/p&gt;",
    "template": "&lt;p style=\"text-align: center\"&gt;{{Q1}} × 6 = {{response}}&lt;/p&gt;",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1,
                "max": 10,
                "step": 1
            }
        ],
        "calculated": [
            {
                "name": "A1",
                "label": "{{function}}",
                "function": "{{Q1}}*6"
            }
        ],
        "uniques": true
    },
    "algorithm": {
        "name": "calculateOperation",
        "params": {
            "method": "equivLiteral",
            "keyboard": "NUMERICAL"
        }
    }
}</v>
      </c>
      <c r="C385" s="220" t="str">
        <f t="shared" si="7"/>
        <v>#REF!</v>
      </c>
      <c r="D385" s="220" t="str">
        <f t="shared" si="2"/>
        <v>#REF!</v>
      </c>
    </row>
    <row r="386" ht="15.75" customHeight="1">
      <c r="A386" s="220" t="str">
        <f>Seeds!AA396</f>
        <v>M2-NyO-42a-A-1</v>
      </c>
      <c r="B386" s="220" t="str">
        <f>Seeds!Z396</f>
        <v>{
    "id": "M2-NyO-42a-A-1",
    "stimulus": "&lt;p&gt;Durante el recreo, un profesor ha agrupado a los alumnos en grupos de 6 para un juego. Si son {{Q1}} grupos, ¿cuántos alumnos van a jugar?&lt;/p&gt;",
    "template": "&lt;p&gt;Van a ser {{response}} alumnos.&lt;/p&gt;",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v>
      </c>
      <c r="C386" s="220" t="str">
        <f t="shared" si="7"/>
        <v>#REF!</v>
      </c>
      <c r="D386" s="220" t="str">
        <f t="shared" si="2"/>
        <v>#REF!</v>
      </c>
    </row>
    <row r="387" ht="15.75" customHeight="1">
      <c r="A387" s="220" t="str">
        <f>Seeds!AA397</f>
        <v>M2-NyO-42a-A-2</v>
      </c>
      <c r="B387" s="220" t="str">
        <f>Seeds!Z397</f>
        <v>{
    "id": "M2-NyO-42a-A-2",
    "stimulus": "&lt;p&gt;Un grupo de música necesita 6 semanas para componer un disco. ¿Cuántas necesitan para {{Q1}} discos?&lt;/p&gt;",
    "template": "&lt;p&gt;Tardarán {{response}} semanas.&lt;/p&gt;",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v>
      </c>
      <c r="C387" s="220" t="str">
        <f t="shared" si="7"/>
        <v>#REF!</v>
      </c>
      <c r="D387" s="220" t="str">
        <f t="shared" si="2"/>
        <v>#REF!</v>
      </c>
    </row>
    <row r="388" ht="15.75" customHeight="1">
      <c r="A388" s="220" t="str">
        <f>Seeds!AA398</f>
        <v>M2-NyO-42a-A-3</v>
      </c>
      <c r="B388" s="220" t="str">
        <f>Seeds!Z398</f>
        <v>{
    "id": "M2-NyO-42a-A-3",
    "stimulus": "&lt;p&gt;Una tienda vende huevos en cartones de 6 unidades. ¿Cuántos habrá en {{Q1}} cartones?&lt;/p&gt;",
    "template": "&lt;p&gt;Tendrán {{response}} huevos.&lt;/p&gt;",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v>
      </c>
      <c r="C388" s="220" t="str">
        <f t="shared" si="7"/>
        <v>#REF!</v>
      </c>
      <c r="D388" s="220" t="str">
        <f t="shared" si="2"/>
        <v>#REF!</v>
      </c>
    </row>
    <row r="389" ht="15.75" customHeight="1">
      <c r="A389" s="220" t="str">
        <f>Seeds!AA399</f>
        <v>M2-NyO-43a-I-1</v>
      </c>
      <c r="B389" s="220" t="str">
        <f>Seeds!Z399</f>
        <v>{
    "id": "M2-NyO-43a-I-1",
    "stimulus": "&lt;p&gt;Arrastra cada resultado con su multiplicación.&lt;/p&gt;",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1,
                "max": 10,
                "step": 1
            },
            {
                "name": "Q2",
                "label": null,
                "min": 1,
                "max": 10,
                "step": 1
            },
            {
                "name": "Q3",
                "label": null,
                "min": 1,
                "max": 10,
                "step": 1
            }
        ],
        "calculated": [
            {
                "name": "A1",
                "label": "{{Q1}} × 7",
                "function": "{{Q1}}*7"
            },
            {
                "name": "A2",
                "label": "{{Q2}} × 7",
                "function": "{{Q2}}*7"
            },
            {
                "name": "A3",
                "label": "{{Q3}} × 7",
                "function": "{{Q3}}*7"
            }
        ],
        "uniques": true
    },
    "algorithm": {
        "name": "linkOperationResult",
        "template": "Match list",
        "params": {
            "invert": true
        }
    }
}</v>
      </c>
      <c r="C389" s="220" t="str">
        <f t="shared" si="7"/>
        <v>#REF!</v>
      </c>
      <c r="D389" s="220" t="str">
        <f t="shared" si="2"/>
        <v>#REF!</v>
      </c>
    </row>
    <row r="390" ht="15.75" customHeight="1">
      <c r="A390" s="220" t="str">
        <f>Seeds!AA400</f>
        <v>M2-NyO-43a-E-1</v>
      </c>
      <c r="B390" s="220" t="str">
        <f>Seeds!Z400</f>
        <v>{
    "id": "M2-NyO-43a-E-1",
    "stimulus": "&lt;p&gt;Escribe el resultado de esta multiplicación.&lt;/p&gt;",
    "template": "&lt;p style=\"text-align: center\"&gt;{{Q1}} × 7 = {{response}}&lt;/p&gt;",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1,
                "max": 10,
                "step": 1
            }
        ],
        "calculated": [
            {
                "name": "A1",
                "label": "{{function}}",
                "function": "{{Q1}}*7"
            }
        ],
        "uniques": true
    },
    "algorithm": {
        "name": "calculateOperation",
        "params": {
            "method": "equivLiteral",
            "keyboard": "NUMERICAL"
        }
    }
}</v>
      </c>
      <c r="C390" s="220" t="str">
        <f t="shared" si="7"/>
        <v>#REF!</v>
      </c>
      <c r="D390" s="220" t="str">
        <f t="shared" si="2"/>
        <v>#REF!</v>
      </c>
    </row>
    <row r="391" ht="15.75" customHeight="1">
      <c r="A391" s="220" t="str">
        <f>Seeds!AA401</f>
        <v>M2-NyO-43a-A-1</v>
      </c>
      <c r="B391" s="220" t="str">
        <f>Seeds!Z401</f>
        <v>{
    "id": "M2-NyO-43a-A-1",
    "stimulus": "&lt;p&gt;En un edificio cada tramo de escaleras tiene 7 escalones. ¿Cuántos escalones hay en los primeros {{Q1}} tramos?&lt;/p&gt;",
    "template": "&lt;p&gt;Hay {{response}} escalones.&lt;/p&gt;",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v>
      </c>
      <c r="C391" s="220" t="str">
        <f t="shared" si="7"/>
        <v>#REF!</v>
      </c>
      <c r="D391" s="220" t="str">
        <f t="shared" si="2"/>
        <v>#REF!</v>
      </c>
    </row>
    <row r="392" ht="15.75" customHeight="1">
      <c r="A392" s="220" t="str">
        <f>Seeds!AA402</f>
        <v>M2-NyO-43a-A-2</v>
      </c>
      <c r="B392" s="220" t="str">
        <f>Seeds!Z402</f>
        <v>{
    "id": "M2-NyO-43a-A-2",
    "stimulus": "&lt;p&gt;Como Marcos está enfermo, tiene que tomarse la temperatura 7 veces al día. ¿Cuántas veces se la habrá tomado al cabo de {{Q1}} días?&lt;/p&gt;",
    "template": "&lt;p&gt;Un total de {{response}} veces. &lt;/p&gt;",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v>
      </c>
      <c r="C392" s="220" t="str">
        <f t="shared" si="7"/>
        <v>#REF!</v>
      </c>
      <c r="D392" s="220" t="str">
        <f t="shared" si="2"/>
        <v>#REF!</v>
      </c>
    </row>
    <row r="393" ht="15.75" customHeight="1">
      <c r="A393" s="220" t="str">
        <f>Seeds!AA403</f>
        <v>M2-NyO-43a-A-3</v>
      </c>
      <c r="B393" s="220" t="str">
        <f>Seeds!Z403</f>
        <v>{
    "id": "M2-NyO-43a-A-3",
    "stimulus": "&lt;p&gt;Las cajas de lápices de una marca contienen 7 lápices cada una. ¿Cuántos habrá en {{Q1}} cajas?&lt;/p&gt;",
    "template": "&lt;p&gt;Tendrán {{response}} lápices.&lt;/p&gt;",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v>
      </c>
      <c r="C393" s="220" t="str">
        <f t="shared" si="7"/>
        <v>#REF!</v>
      </c>
      <c r="D393" s="220" t="str">
        <f t="shared" si="2"/>
        <v>#REF!</v>
      </c>
    </row>
    <row r="394" ht="15.75" customHeight="1">
      <c r="A394" s="220" t="str">
        <f>Seeds!AA404</f>
        <v>M2-NyO-44a-I-1</v>
      </c>
      <c r="B394" s="220" t="str">
        <f>Seeds!Z404</f>
        <v>{
    "id": "M2-NyO-44a-I-1",
    "stimulus": "&lt;p&gt;Haz clic en la operación correcta.&lt;/p&gt;",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1,
                "max": 10,
                "step": 1
            },
            {
                "name": "Q2",
                "label": null,
                "min": 1,
                "max": 10,
                "step": 1
            },
            {
                "name": "Q3",
                "label": null,
                "min": 1,
                "max": 10,
                "step": 1
            },
            {
                "name": "Q4",
                "label": null,
                "min": 1,
                "max": 10,
                "step": 1
            },
            {
                "name": "Q5",
                "label": null,
                "min": 1,
                "max": 10,
                "step": 1
            }
        ],
        "calculated": [
            {
                "name": "T1",
                "label": "{{function}}",
                "function": "{{Q2}}*8",
                "temp": true
            },
            {
                "name": "T2",
                "label": "{{function}}",
                "function": "{{Q4}}*8",
                "temp": true
            },
            {
                "name": "A1",
                "label": "{{Q1}} × 8 = {{function}}",
                "function": "{{Q1}}*8"
            },
            {
                "name": "A2",
                "label": "{{Q2}} × 8 = {{function}}",
                "function": "{{Q3}}*8",
                "incorrect": true,
                "feedback": "&lt;p&gt;El resultado correcto es:&lt;/p&gt;&lt;p style=\"text-align: center\"&gt;{{Q2}} × 8 = {{T1}}&lt;/p&gt;"
            },
            {
                "name": "A3",
                "label": "{{Q4}} × 8 = {{function}}",
                "function": "{{Q5}}*8",
                "incorrect": true,
                "feedback": "&lt;p&gt;El resultado correcto es:&lt;/p&gt;&lt;p style=\"text-align: center\"&gt;{{Q4}} × 8 = {{T2}}&lt;/p&gt;"
            }
        ],
        "uniques": true
    },
    "algorithm": {
        "name": "trueFalse",
        "template": "Multiple choice – standard",
        "params": {
            "countCorrect": 1,
            "countIncorrect": 2,
            "showCheckIcon": false,
            "columns": 3
        }
    }
}</v>
      </c>
      <c r="C394" s="220" t="str">
        <f t="shared" si="7"/>
        <v>#REF!</v>
      </c>
      <c r="D394" s="220" t="str">
        <f t="shared" si="2"/>
        <v>#REF!</v>
      </c>
    </row>
    <row r="395" ht="15.75" customHeight="1">
      <c r="A395" s="220" t="str">
        <f>Seeds!AA405</f>
        <v>M2-NyO-44a-E-1</v>
      </c>
      <c r="B395" s="220" t="str">
        <f>Seeds!Z405</f>
        <v>{
    "id": "M2-NyO-44a-E-1",
    "stimulus": "&lt;p&gt;Escribe el resultado de esta multiplicación.&lt;/p&gt;",
    "template": "&lt;p style=\"text-align: center\"&gt;{{Q1}} × 8 = {{response}}&lt;/p&gt;",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1,
                "max": 10,
                "step": 1
            }
        ],
        "calculated": [
            {
                "name": "A1",
                "label": "{{function}}",
                "function": "{{Q1}}*8"
            }
        ],
        "uniques": true
    },
    "algorithm": {
        "name": "calculateOperation",
        "params": {
            "method": "equivLiteral",
            "keyboard": "NUMERICAL"
        }
    }
}</v>
      </c>
      <c r="C395" s="220" t="str">
        <f t="shared" si="7"/>
        <v>#REF!</v>
      </c>
      <c r="D395" s="220" t="str">
        <f t="shared" si="2"/>
        <v>#REF!</v>
      </c>
    </row>
    <row r="396" ht="15.75" customHeight="1">
      <c r="A396" s="220" t="str">
        <f>Seeds!AA406</f>
        <v>M2-NyO-44a-A-1</v>
      </c>
      <c r="B396" s="220" t="str">
        <f>Seeds!Z406</f>
        <v>{
    "id": "M2-NyO-44a-A-1",
    "stimulus": "&lt;p&gt;Un jardinero ha puesto {{Q1}} semillas en cada una de sus 8 macetas. ¿Cuántas semillas son en total? &lt;/p&gt;",
    "template": "&lt;p&gt;Ha sembrado {{response}} semillas.&lt;/p&gt;",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v>
      </c>
      <c r="C396" s="220" t="str">
        <f t="shared" si="7"/>
        <v>#REF!</v>
      </c>
      <c r="D396" s="220" t="str">
        <f t="shared" si="2"/>
        <v>#REF!</v>
      </c>
    </row>
    <row r="397" ht="15.75" customHeight="1">
      <c r="A397" s="220" t="str">
        <f>Seeds!AA407</f>
        <v>M2-NyO-44a-A-2</v>
      </c>
      <c r="B397" s="220" t="str">
        <f>Seeds!Z407</f>
        <v>{
    "id": "M2-NyO-44a-A-2",
    "stimulus": "&lt;p&gt;En un museo se han colgado 8 cuadros en cada una de las salas. Si tiene {{Q1}} salas, ¿cuántos cuadros hay en exposición? &lt;/p&gt;",
    "template": "&lt;p&gt;Hay {{response}} cuadros.&lt;/p&gt;",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v>
      </c>
      <c r="C397" s="220" t="str">
        <f t="shared" si="7"/>
        <v>#REF!</v>
      </c>
      <c r="D397" s="220" t="str">
        <f t="shared" si="2"/>
        <v>#REF!</v>
      </c>
    </row>
    <row r="398" ht="15.75" customHeight="1">
      <c r="A398" s="220" t="str">
        <f>Seeds!AA408</f>
        <v>M2-NyO-44a-A-3</v>
      </c>
      <c r="B398" s="220" t="str">
        <f>Seeds!Z408</f>
        <v>{
    "id": "M2-NyO-44a-A-3",
    "stimulus": "&lt;p&gt;Lucas tiene {{Q1}} libros de cada uno de sus 8 escritores favoritos. ¿Cuántos libros son en total?&lt;/p&gt;",
    "template": "&lt;p&gt;Tiene {{response}} libros.&lt;/p&gt;",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v>
      </c>
      <c r="C398" s="220" t="str">
        <f t="shared" si="7"/>
        <v>#REF!</v>
      </c>
      <c r="D398" s="220" t="str">
        <f t="shared" si="2"/>
        <v>#REF!</v>
      </c>
    </row>
    <row r="399" ht="15.75" customHeight="1">
      <c r="A399" s="220" t="str">
        <f>Seeds!AA409</f>
        <v>M2-NyO-45a-I-1</v>
      </c>
      <c r="B399" s="220" t="str">
        <f>Seeds!Z409</f>
        <v>{
    "id": "M2-NyO-45a-I-1",
    "stimulus": "&lt;p&gt;Arrastra cada resultado con su multiplicación.&lt;/p&gt;",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1,
                "max": 10,
                "step": 1
            },
            {
                "name": "Q2",
                "label": null,
                "min": 1,
                "max": 10,
                "step": 1
            },
            {
                "name": "Q3",
                "label": null,
                "min": 1,
                "max": 10,
                "step": 1
            }
        ],
        "calculated": [
            {
                "name": "A1",
                "label": "{{Q1}} × 9",
                "function": "{{Q1}}*9"
            },
            {
                "name": "A2",
                "label": "{{Q2}} × 9",
                "function": "{{Q2}}*9"
            },
            {
                "name": "A3",
                "label": "{{Q3}} × 9",
                "function": "{{Q3}}*9"
            }
        ],
        "uniques": true
    },
    "algorithm": {
        "name": "linkOperationResult",
        "template": "Match list",
        "params": {
            "invert": true
        }
    }
}</v>
      </c>
      <c r="C399" s="220" t="str">
        <f t="shared" si="7"/>
        <v>#REF!</v>
      </c>
      <c r="D399" s="220" t="str">
        <f t="shared" si="2"/>
        <v>#REF!</v>
      </c>
    </row>
    <row r="400" ht="15.75" customHeight="1">
      <c r="A400" s="220" t="str">
        <f>Seeds!AA410</f>
        <v>M2-NyO-45a-E-1</v>
      </c>
      <c r="B400" s="220" t="str">
        <f>Seeds!Z410</f>
        <v>{
    "id": "M2-NyO-45a-E-1",
    "stimulus": "&lt;p&gt;Escribe el resultado de esta multiplicación.&lt;/p&gt;",
    "template": "&lt;p style=\"text-align: center\"&gt;{{Q1}} × 9 = {{response}}&lt;/p&gt;",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1,
                "max": 10,
                "step": 1
            }
        ],
        "calculated": [
            {
                "name": "A1",
                "label": "{{function}}",
                "function": "{{Q1}}*9"
            }
        ],
        "uniques": true
    },
    "algorithm": {
        "name": "calculateOperation",
        "params": {
            "method": "equivLiteral",
            "keyboard": "NUMERICAL"
        }
    }
}</v>
      </c>
      <c r="C400" s="220" t="str">
        <f t="shared" si="7"/>
        <v>#REF!</v>
      </c>
      <c r="D400" s="220" t="str">
        <f t="shared" si="2"/>
        <v>#REF!</v>
      </c>
    </row>
    <row r="401" ht="15.75" customHeight="1">
      <c r="A401" s="220" t="str">
        <f>Seeds!AA411</f>
        <v>M2-NyO-45a-A-1</v>
      </c>
      <c r="B401" s="220" t="str">
        <f>Seeds!Z411</f>
        <v>{
    "id": "M2-NyO-45a-A-1",
    "stimulus": "&lt;p&gt;Un cocinero siempre coloca {{Q1}} empanadillas en cada plato. ¿Cuántas va a poner en 9 platos?&lt;/p&gt;",
    "template": "&lt;p&gt;Pondrá {{response}} empanadillas.&lt;/p&gt;",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v>
      </c>
      <c r="C401" s="220" t="str">
        <f t="shared" si="7"/>
        <v>#REF!</v>
      </c>
      <c r="D401" s="220" t="str">
        <f t="shared" si="2"/>
        <v>#REF!</v>
      </c>
    </row>
    <row r="402" ht="15.75" customHeight="1">
      <c r="A402" s="220" t="str">
        <f>Seeds!AA412</f>
        <v>M2-NyO-45a-A-2</v>
      </c>
      <c r="B402" s="220" t="str">
        <f>Seeds!Z412</f>
        <v>{
    "id": "M2-NyO-45a-A-2",
    "stimulus": "&lt;p&gt;En una tienda de animales hay 9 peceras, cada una con {{Q1}} peces. ¿Cuántos peces son en total?&lt;/p&gt;",
    "template": "&lt;p&gt;Hay {{response}} peces.&lt;/p&gt;",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v>
      </c>
      <c r="C402" s="220" t="str">
        <f t="shared" si="7"/>
        <v>#REF!</v>
      </c>
      <c r="D402" s="220" t="str">
        <f t="shared" si="2"/>
        <v>#REF!</v>
      </c>
    </row>
    <row r="403" ht="15.75" customHeight="1">
      <c r="A403" s="220" t="str">
        <f>Seeds!AA413</f>
        <v>M2-NyO-45a-A-3</v>
      </c>
      <c r="B403" s="220" t="str">
        <f>Seeds!Z413</f>
        <v>{
    "id": "M2-NyO-45a-A-3",
    "stimulus": "&lt;p&gt;En una compañía de teatro tienen 9 actores para cada obra. Como están representando {{Q1}} obras a la vez, ¿cuántos actores tienen?&lt;/p&gt;",
    "template": "&lt;p&gt;Son {{response}} actores.&lt;/p&gt;",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v>
      </c>
      <c r="C403" s="220" t="str">
        <f t="shared" si="7"/>
        <v>#REF!</v>
      </c>
      <c r="D403" s="220" t="str">
        <f t="shared" si="2"/>
        <v>#REF!</v>
      </c>
    </row>
    <row r="404" ht="15.75" customHeight="1">
      <c r="A404" s="220" t="str">
        <f>Seeds!AA414</f>
        <v>M2-NyO-46a-I-1</v>
      </c>
      <c r="B404" s="220" t="str">
        <f>Seeds!Z414</f>
        <v>{
    "id": "M2-NyO-46a-I-1",
    "stimulus": "&lt;p&gt;Escoge la opción correcta.&lt;/p&gt;",
    "template": "&lt;p&gt;El doble de {{Q1}} es {{response}}.&lt;/p&gt;",
    "hint": "&lt;p&gt;El doble de {{Q1}} se calcula así:&lt;/p&gt;&lt;p style=\"text-align: center\"&gt;{{Q1}} × 2 = ...&lt;/p&gt;",
    "feedback": "&lt;p&gt;El doble de {{Q1}} se calcula así:&lt;/p&gt;&lt;p style=\"text-align: center\"&gt;{{Q1}} × 2 = {{A1}}&lt;/p&gt;",
    "seed": {
        "parameters": [
            {
                "name": "Q1",
                "label": null,
                "min": 1,
                "max": 9,
                "step": 1
            }
        ],
        "calculated": [
            {
                "name": "A1",
                "label": "{{function}}",
                "function": "{{Q1}}*2",
                "group": 1
            },
            {
                "name": "A2",
                "label": "{{function}}",
                "function": "{{Q1}}*3",
                "incorrect": true,
                "group": 1
            },
            {
                "name": "A3",
                "label": "{{function}}",
                "function": "{{Q1}}",
                "incorrect": true,
                "group": 1
            }
        ],
        "uniques": true
    },
    "algorithm": {
        "name": "groupResponses",
        "template": "Cloze with drop down"
    }
}</v>
      </c>
      <c r="C404" s="220" t="str">
        <f t="shared" si="7"/>
        <v>#REF!</v>
      </c>
      <c r="D404" s="220" t="str">
        <f t="shared" si="2"/>
        <v>#REF!</v>
      </c>
    </row>
    <row r="405" ht="15.75" customHeight="1">
      <c r="A405" s="220" t="str">
        <f>Seeds!AA415</f>
        <v>M2-NyO-46a-E-1</v>
      </c>
      <c r="B405" s="220" t="str">
        <f>Seeds!Z415</f>
        <v>{
    "id": "M2-NyO-46a-E-1",
    "stimulus": "&lt;p&gt;Escribe el doble de {{Q1}}.&lt;/p&gt;",
    "template": "&lt;p&gt;El doble de {{Q1}} es {{response}}.&lt;/p&gt;",
    "hint": "&lt;p&gt;El doble de {{Q1}} se calcula así:&lt;/p&gt;&lt;p style=\"text-align: center\"&gt;{{Q1}} × 2 = ...&lt;/p&gt;",
    "feedback": "&lt;p&gt;El doble de {{Q1}} se calcula así:&lt;/p&gt;&lt;p style=\"text-align: center\"&gt;{{Q1}} × 2 = {{A1}}&lt;/p&gt;",
    "seed": {
        "parameters": [
            {
                "name": "Q1",
                "label": null,
                "min": 1,
                "max": 9,
                "step": 1
            }
        ],
        "calculated": [
            {
                "name": "A1",
                "label": "{{function}}",
                "function": "{{Q1}}*2"
            }
        ],
        "uniques": true
    },
    "algorithm": {
        "name": "calculateOperation",
        "params": {
            "method": "equivLiteral",
            "keyboard": "NUMERICAL"
        }
    }
}</v>
      </c>
      <c r="C405" s="220" t="str">
        <f t="shared" si="7"/>
        <v>#REF!</v>
      </c>
      <c r="D405" s="220" t="str">
        <f t="shared" si="2"/>
        <v>#REF!</v>
      </c>
    </row>
    <row r="406" ht="15.75" customHeight="1">
      <c r="A406" s="220" t="str">
        <f>Seeds!AA416</f>
        <v>M2-NyO-46a-A-1</v>
      </c>
      <c r="B406" s="220" t="str">
        <f>Seeds!Z416</f>
        <v>{
    "id": "M2-NyO-46a-A-1",
    "stimulus": "&lt;p&gt;Joaquín tiene {{Q1}} años. Si Cintia tiene el doble, ¿cuál es su edad?&lt;/p&gt;",
    "template": "&lt;p&gt;Tiene {{response}} años.&lt;/p&gt;",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v>
      </c>
      <c r="C406" s="220" t="str">
        <f t="shared" si="7"/>
        <v>#REF!</v>
      </c>
      <c r="D406" s="220" t="str">
        <f t="shared" si="2"/>
        <v>#REF!</v>
      </c>
    </row>
    <row r="407" ht="15.75" customHeight="1">
      <c r="A407" s="220" t="str">
        <f>Seeds!AA417</f>
        <v>M2-NyO-46a-A-2</v>
      </c>
      <c r="B407" s="220" t="str">
        <f>Seeds!Z417</f>
        <v>{
    "id": "M2-NyO-46a-A-2",
    "stimulus": "&lt;p&gt;Mariana ha resuelto {{Q1}} actividades de Matemáticas. Su amiga Pilar, el doble. ¿Cuántas ha hecho Pilar?&lt;/p&gt;",
    "template": "&lt;p&gt;Ha resuelto {{response}} actividades.&lt;/p&gt;",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v>
      </c>
      <c r="C407" s="220" t="str">
        <f t="shared" si="7"/>
        <v>#REF!</v>
      </c>
      <c r="D407" s="220" t="str">
        <f t="shared" si="2"/>
        <v>#REF!</v>
      </c>
    </row>
    <row r="408" ht="15.75" customHeight="1">
      <c r="A408" s="220" t="str">
        <f>Seeds!AA418</f>
        <v>M2-NyO-46a-A-3</v>
      </c>
      <c r="B408" s="220" t="str">
        <f>Seeds!Z418</f>
        <v>{
    "id": "M2-NyO-46a-A-3",
    "stimulus": "&lt;p&gt;En un juego de cartas, Pablo ha conseguido {{Q1}} puntos. Su amigo Martín ha ganado el doble. ¿Cuántos ha conseguido este último?&lt;/p&gt;",
    "template": "&lt;p&gt;Martín tiene {{response}} puntos.&lt;/p&gt;",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v>
      </c>
      <c r="C408" s="220" t="str">
        <f t="shared" si="7"/>
        <v>#REF!</v>
      </c>
      <c r="D408" s="220" t="str">
        <f t="shared" si="2"/>
        <v>#REF!</v>
      </c>
    </row>
    <row r="409" ht="15.75" customHeight="1">
      <c r="A409" s="220" t="str">
        <f>Seeds!AA419</f>
        <v>M2-NyO-46b-I-1</v>
      </c>
      <c r="B409" s="220" t="str">
        <f>Seeds!Z419</f>
        <v>{
    "id": "M2-NyO-46b-I-1",
    "stimulus": "&lt;p&gt;Arrastra la opción correcta.&lt;/p&gt;",
    "template": "&lt;p&gt;El triple de {{Q1}} es {{response}}.&lt;/p&gt;",
    "hint": "&lt;p&gt;El triple de {{Q1}} se calcula así:&lt;/p&gt;&lt;p style=\"text-align: center\"&gt;{{Q1}} × 3 = ...&lt;/p&gt;",
    "feedback": "&lt;p&gt;El triple de {{Q1}} se calcula así:&lt;/p&gt;&lt;p style=\"text-align: center\"&gt;{{Q1}} × 3 = {{A1}}&lt;/p&gt;",
    "seed": {
        "parameters": [
            {
                "name": "Q1",
                "label": null,
                "min": 1,
                "max": 9,
                "step": 1
            }
        ],
        "calculated": [
            {
                "name": "A1",
                "label": "{{function}}",
                "function": "{{Q1}}*3"
            },
            {
                "name": "A2",
                "label": "{{function}}",
                "function": "{{Q1}}*2",
                "incorrect": true
            },
            {
                "name": "A3",
                "label": "{{function}}",
                "function": "{{Q1}}*4",
                "incorrect": true
            }
        ],
        "uniques": true
    },
    "algorithm": {
        "name": "calculateOperation",
        "template": "Cloze with drag &amp; drop",
        "params": {
            "keyboard": "NUMERICAL"
        }
    }
}</v>
      </c>
      <c r="C409" s="220" t="str">
        <f t="shared" si="7"/>
        <v>#REF!</v>
      </c>
      <c r="D409" s="220" t="str">
        <f t="shared" si="2"/>
        <v>#REF!</v>
      </c>
    </row>
    <row r="410" ht="15.75" customHeight="1">
      <c r="A410" s="220" t="str">
        <f>Seeds!AA420</f>
        <v>M2-NyO-46b-E-1</v>
      </c>
      <c r="B410" s="220" t="str">
        <f>Seeds!Z420</f>
        <v>{
    "id": "M2-NyO-46b-E-1",
    "stimulus": "&lt;p&gt;Escribe el triple de {{Q1}}.&lt;/p&gt;",
    "template": "&lt;p&gt;El triple de {{Q1}} es {{response}}.&lt;/p&gt;",
    "hint": "&lt;p&gt;El triple de {{Q1}} se calcula así:&lt;/p&gt;&lt;p style=\"text-align: center\"&gt;{{Q1}} × 3 = ...&lt;/p&gt;",
    "feedback": "&lt;p&gt;El triple de {{Q1}} se calcula así:&lt;/p&gt;&lt;p style=\"text-align: center\"&gt;{{Q1}} × 3 = {{A1}}&lt;/p&gt;",
    "seed": {
        "parameters": [
            {
                "name": "Q1",
                "label": null,
                "min": 1,
                "max": 9,
                "step": 1
            }
        ],
        "calculated": [
            {
                "name": "A1",
                "label": "{{function}}",
                "function": "{{Q1}}*3"
            }
        ],
        "uniques": true
    },
    "algorithm": {
        "name": "calculateOperation",
        "params": {
            "method": "equivLiteral",
            "keyboard": "NUMERICAL"
        }
    }
}</v>
      </c>
      <c r="C410" s="220" t="str">
        <f t="shared" si="7"/>
        <v>#REF!</v>
      </c>
      <c r="D410" s="220" t="str">
        <f t="shared" si="2"/>
        <v>#REF!</v>
      </c>
    </row>
    <row r="411" ht="15.75" customHeight="1">
      <c r="A411" s="220" t="str">
        <f>Seeds!AA421</f>
        <v>M2-NyO-46b-A-1</v>
      </c>
      <c r="B411" s="220" t="str">
        <f>Seeds!Z421</f>
        <v>{
    "id": "M2-NyO-46b-A-1",
    "stimulus": "&lt;p&gt;Juan tiene {{Q1}} libros y Sofía, el triple. ¿Cuántos tiene Sofía?&lt;/p&gt;",
    "template": "&lt;p&gt;Tiene {{response}} libros.&lt;/p&gt;",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v>
      </c>
      <c r="C411" s="220" t="str">
        <f t="shared" si="7"/>
        <v>#REF!</v>
      </c>
      <c r="D411" s="220" t="str">
        <f t="shared" si="2"/>
        <v>#REF!</v>
      </c>
    </row>
    <row r="412" ht="15.75" customHeight="1">
      <c r="A412" s="220" t="str">
        <f>Seeds!AA422</f>
        <v>M2-NyO-46b-A-2</v>
      </c>
      <c r="B412" s="220" t="str">
        <f>Seeds!Z422</f>
        <v>{
    "id": "M2-NyO-46b-A-2",
    "stimulus": "&lt;p&gt;Marta ha recogido {{Q1}} manzanas en su jardín. Su hermana ha cosechado triple. ¿Cuántas tiene esta última?&lt;/p&gt;",
    "template": "&lt;p&gt;Su hermana ha recogido {{response}} manzanas.&lt;/p&gt;",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v>
      </c>
      <c r="C412" s="220" t="str">
        <f t="shared" si="7"/>
        <v>#REF!</v>
      </c>
      <c r="D412" s="220" t="str">
        <f t="shared" si="2"/>
        <v>#REF!</v>
      </c>
    </row>
    <row r="413" ht="15.75" customHeight="1">
      <c r="A413" s="220" t="str">
        <f>Seeds!AA423</f>
        <v>M2-NyO-46b-A-3</v>
      </c>
      <c r="B413" s="220" t="str">
        <f>Seeds!Z423</f>
        <v>{
    "id": "M2-NyO-46b-A-3",
    "stimulus": "&lt;p&gt;En la pecera de Sara hay {{Q1}} peces. En la de su amigo Carlos, el triple. ¿Cuántos peces tiene Carlos?&lt;/p&gt;",
    "template": "&lt;p&gt;Carlos tiene {{response}} peces.&lt;/p&gt;",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v>
      </c>
      <c r="C413" s="220" t="str">
        <f t="shared" si="7"/>
        <v>#REF!</v>
      </c>
      <c r="D413" s="220" t="str">
        <f t="shared" si="2"/>
        <v>#REF!</v>
      </c>
    </row>
    <row r="414" ht="15.75" customHeight="1">
      <c r="A414" s="220" t="str">
        <f>Seeds!AA424</f>
        <v>M2-NyO-47a-I-1</v>
      </c>
      <c r="B414" s="220" t="str">
        <f>Seeds!Z424</f>
        <v>{
    "id": "M2-NyO-47a-I-1",
    "stimulus": "&lt;p&gt;¿Se utiliza la propiedad conmutativa en estas multiplicaciones?&lt;/p&gt;",
    "hint": "&lt;p&gt;El orden de los factores no cambia el resultado.&lt;/p&gt;",
    "feedback": "&lt;p&gt;El orden de los factores no cambia el resultado.&lt;/p&gt;",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"A1",
                "label": "{{Q1}} × {{Q2}} = {{Q2}} × {{Q1}}",
                "function": ""
            },
            {
                "name": "A2",
                "label": "{{Q3}} × {{Q4}} = {{Q4}} × {{Q3}}",
                "function": ""
            },
            {
                "name": "A3",
                "label": "{{Q5}} × ({{Q6}} × {{Q7}}) = ({{Q5}} × {{Q6}}) × {{Q7}}",
                "function": "",
                "incorrect": true
            },
            {
                "name": "A3",
                "label": "({{Q2}} × {{Q4}}) × {{Q6}} = {{Q2}} × ({{Q4}} × {{Q6}})",
                "function": "",
                "incorrect": true
            }
        ],
        "uniques": true
    },
    "algorithm": {
        "name": "trueFalse",
        "template": "Choice matrix – inline",
        "params": {
            "countCorrect": 2,
            "countIncorrect": 1,
            "showCheckIcon": false,
            "options": [
                "Sí",
                "No"
            ]
        }
    }
}</v>
      </c>
      <c r="C414" s="220" t="str">
        <f t="shared" si="7"/>
        <v>#REF!</v>
      </c>
      <c r="D414" s="220" t="str">
        <f t="shared" si="2"/>
        <v>#REF!</v>
      </c>
    </row>
    <row r="415" ht="15.75" customHeight="1">
      <c r="A415" s="220" t="str">
        <f>Seeds!AA425</f>
        <v>M2-NyO-47a-E-1</v>
      </c>
      <c r="B415" s="220" t="str">
        <f>Seeds!Z425</f>
        <v>{
    "id": "M2-NyO-47a-E-1",
    "stimulus": "&lt;p&gt;Completa aplicando la propiedad conmutativa.&lt;/p&gt;",
    "template": "&lt;p style=\"text-align: center\"&gt;{{Q1}} × {{Q2}} = {{response}} × {{response}}&lt;/p&gt;",
    "hint": "&lt;p&gt;El orden de los factores no cambia el resultado.&lt;/p&gt;",
    "feedback": "&lt;p&gt;El orden de los factores no cambia el resultado.&lt;/p&gt;",
    "seed": {
        "parameters": [
            {
                "name": "Q1",
                "label": null,
                "min": 2,
                "max": 9,
                "step": 1
            },
            {
                "name": "Q2",
                "label": null,
                "min": 2,
                "max": 9,
                "step": 1
            }
        ],
        "calculated": [
            {
                "name": "A1",
                "function": "{{Q2}}"
            },
            {
                "name": "A2",
                "function": "{{Q1}}"
            }
        ],
        "uniques": true
    },
    "algorithm": {
        "name": "calculateOperation",
        "params": {
            "method": "equivLiteral",
            "keyboard": "NUMERICAL"
        }
    }
}</v>
      </c>
      <c r="C415" s="220" t="str">
        <f t="shared" si="7"/>
        <v>#REF!</v>
      </c>
      <c r="D415" s="220" t="str">
        <f t="shared" si="2"/>
        <v>#REF!</v>
      </c>
    </row>
    <row r="416" ht="15.75" customHeight="1">
      <c r="A416" s="220" t="str">
        <f>Seeds!AA426</f>
        <v>M2-NyO-48a-I-1</v>
      </c>
      <c r="B416" s="220" t="str">
        <f>Seeds!Z426</f>
        <v>{
    "id": "M2-NyO-48a-I-1",
    "stimulus": "&lt;p&gt;Si repartes {{T1}} {{Q5}} entre {{Q1}} amigos a partes iguales, ¿cuántos recibirá cada uno?&lt;/p&gt;",
    "hint": "&lt;p&gt;Repartir a partes iguales es dividir:&lt;/p&gt;&lt;p style=\"text-align: center\"&gt;{{T1}} : {{Q1}} = ...&lt;/p&gt;",
    "feedback": "&lt;p&gt;Repartir a partes iguales es dividir:&lt;/p&gt;&lt;p style=\"text-align: center\"&gt;{{T1}} : {{Q1}} = {{Q2}}&lt;/p&gt;",
    "seed": {
        "parameters": [
            {
                "name": "Q1",
                "label": null,
                "min": 2,
                "max": 10,
                "step": 1
            },
            {
                "name": "Q2",
                "label": null,
                "min": 2,
                "max": 10,
                "step": 1
            },
            {
                "name": "Q3",
                "label": null,
                "min": 2,
                "max": 10,
                "step": 1
            },
            {
                "name": "Q4",
                "label": null,
                "min": 2,
                "max": 10,
                "step": 1
            },
            {
                "name": "Q5",
                "label": null,
                "list": [
                    "caramelos",
                    "lápices",
                    "cuadernos",
                    "vasos",
                    "tenedores"
                ]
            }
        ],
        "calculated": [
            {
                "name": "T1",
                "label": "{{function}}",
                "function": "{{Q1}}*{{Q2}}",
                "temp": true
            },
            {
                "name": "A1",
                "label": "{{function}} {{Q5}}",
                "function": "{{Q2}}"
            },
            {
                "name": "A2",
                "label": "{{function}} {{Q5}}",
                "function": "{{Q3}}",
                "incorrect": true
            },
            {
                "name": "A3",
                "label": "{{function}} {{Q5}}",
                "function": "{{Q4}}",
                "incorrect": true
            }
        ],
        "uniques": true
    },
    "algorithm": {
        "name": "trueFalse",
        "template": "Multiple choice – standard",
        "params": {
            "countCorrect": 1,
            "countIncorrect": 2,
            "showCheckIcon": false,
            "columns": 3
        }
    }
}</v>
      </c>
      <c r="C416" s="220" t="str">
        <f t="shared" si="7"/>
        <v>#REF!</v>
      </c>
      <c r="D416" s="220" t="str">
        <f t="shared" si="2"/>
        <v>#REF!</v>
      </c>
    </row>
    <row r="417" ht="15.75" customHeight="1">
      <c r="A417" s="220" t="str">
        <f>Seeds!AA427</f>
        <v>M2-NyO-48a-E-1</v>
      </c>
      <c r="B417" s="220" t="str">
        <f>Seeds!Z427</f>
        <v>{
    "id": "M2-NyO-48a-E-1",
    "stimulus": "&lt;p&gt;Imagina que tienes que repartir {{T1}} {{Q5}} entre {{Q1}} personas a partes iguales. ¿Cuántas les darás a cada cada una?&lt;/p&gt;",
    "template": "&lt;p&gt;Cada una recibirá {{response}} {{Q5}}.&lt;/p&gt;",
    "hint": "&lt;p&gt;Repartir a partes iguales es dividir:&lt;/p&gt;&lt;p style=\"text-align: center\"&gt;{{T1}} : {{Q1}} = ...&lt;/p&gt;",
    "feedback": "&lt;p&gt;Repartir a partes iguales es dividir:&lt;/p&gt;&lt;p style=\"text-align: center\"&gt;{{T1}} : {{Q1}} = {{Q2}}&lt;/p&gt;",
    "seed": {
        "parameters": [
            {
                "name": "Q1",
                "label": null,
                "min": 2,
                "max": 10,
                "step": 1
            },
            {
                "name": "Q2",
                "label": null,
                "min": 2,
                "max": 10,
                "step": 1
            },
            {
                "name": "Q5",
                "label": null,
                "list": [
                    "gominolas",
                    "gomas de borrar",
                    "camisetas",
                    "pelotas",
                    "cucharas"
                ]
            }
        ],
        "calculated": [
            {
                "name": "T1",
                "label": "{{function}}",
                "function": "{{Q1}}*{{Q2}}",
                "temp": true
            },
            {
                "name": "A1",
                "label": "{{function}}",
                "function": "{{Q2}}"
            }
        ],
        "uniques": true
    },
    "algorithm": {
        "name": "calculateOperation",
        "params": {
            "method": "equivLiteral",
            "keyboard": "NUMERICAL"
        }
    }
}</v>
      </c>
      <c r="C417" s="220" t="str">
        <f t="shared" si="7"/>
        <v>#REF!</v>
      </c>
      <c r="D417" s="220" t="str">
        <f t="shared" si="2"/>
        <v>#REF!</v>
      </c>
    </row>
    <row r="418" ht="15.75" customHeight="1">
      <c r="A418" s="220" t="str">
        <f t="shared" ref="A418:C418" si="8">#REF!</f>
        <v>#REF!</v>
      </c>
      <c r="B418" s="220" t="str">
        <f t="shared" si="8"/>
        <v>#REF!</v>
      </c>
      <c r="C418" s="220" t="str">
        <f t="shared" si="8"/>
        <v>#REF!</v>
      </c>
      <c r="D418" s="220" t="str">
        <f t="shared" si="2"/>
        <v>#REF!</v>
      </c>
    </row>
    <row r="419" ht="15.75" customHeight="1">
      <c r="A419" s="220" t="str">
        <f t="shared" ref="A419:C419" si="9">#REF!</f>
        <v>#REF!</v>
      </c>
      <c r="B419" s="220" t="str">
        <f t="shared" si="9"/>
        <v>#REF!</v>
      </c>
      <c r="C419" s="220" t="str">
        <f t="shared" si="9"/>
        <v>#REF!</v>
      </c>
      <c r="D419" s="220" t="str">
        <f t="shared" si="2"/>
        <v>#REF!</v>
      </c>
    </row>
    <row r="420" ht="15.75" customHeight="1">
      <c r="A420" s="220" t="str">
        <f t="shared" ref="A420:C420" si="10">#REF!</f>
        <v>#REF!</v>
      </c>
      <c r="B420" s="220" t="str">
        <f t="shared" si="10"/>
        <v>#REF!</v>
      </c>
      <c r="C420" s="220" t="str">
        <f t="shared" si="10"/>
        <v>#REF!</v>
      </c>
      <c r="D420" s="220" t="str">
        <f t="shared" si="2"/>
        <v>#REF!</v>
      </c>
    </row>
    <row r="421" ht="15.75" customHeight="1">
      <c r="A421" s="220" t="str">
        <f>Seeds!AA428</f>
        <v>M2-NyO-48b-I-1</v>
      </c>
      <c r="B421" s="220" t="str">
        <f>Seeds!Z428</f>
        <v>{
    "id": "M2-NyO-48b-I-1",
    "stimulus": "&lt;p&gt;Arrastra los términos de la división.&lt;/p&gt;",
    "template": "&lt;p style=\"text-align: center\"&gt;{{response}} : {{response}} = {{response}}&lt;/p&gt;",
    "hint": "&lt;p&gt;Dos de los términos de la división son:&lt;/p&gt;&lt;p style=\"text-align: center\"&gt;dividendo : divisor = ...&lt;/p&gt;",
    "feedback": "&lt;p&gt;Los términos de la división son:&lt;/p&gt;&lt;p style=\"text-align: center\"&gt;dividendo : divisor = cociente&lt;/p&gt;",
    "seed": {
        "parameters": [],
        "calculated": [
            {
                "name": "A1",
                "label": "dividendo",
                "function": ""
            },
            {
                "name": "A2",
                "label": "divisor",
                "function": ""
            },
            {
                "name": "A3",
                "label": "cociente",
                "function": ""
            }
        ],
        "uniques": true
    },
    "algorithm": {
        "name": "calculateOperation",
        "template": "Cloze with drag &amp; drop",
        "params": {
            "keyboard": "NUMERICAL"
        }
    }
}</v>
      </c>
      <c r="C421" s="220" t="str">
        <f t="shared" ref="C421:C540" si="11">#REF!</f>
        <v>#REF!</v>
      </c>
      <c r="D421" s="220" t="str">
        <f t="shared" si="2"/>
        <v>#REF!</v>
      </c>
    </row>
    <row r="422" ht="15.75" customHeight="1">
      <c r="A422" s="220" t="str">
        <f>Seeds!AA429</f>
        <v>M2-NyO-48b-E-1</v>
      </c>
      <c r="B422" s="220" t="str">
        <f>Seeds!Z429</f>
        <v>{
    "id": "M2-NyO-48b-E-1",
    "stimulus": "&lt;p&gt;Elige la frase correcta.&lt;/p&gt;&lt;p style=\"text-align: center\"&gt;{{T1}} : {{Q1}} = {{Q2}}&lt;/p&gt;",
    "hint": "&lt;p&gt;Los términos de la división son:&lt;/p&gt;&lt;p style=\"text-align: center\"&gt;dividendo : divisor = cociente&lt;/p&gt;",
    "feedback": "&lt;p&gt;Los términos de la división son:&lt;/p&gt;&lt;p style=\"text-align: center\"&gt;dividendo : divisor = cociente&lt;/p&gt;",
    "seed": {
        "parameters": [
            {
                "name": "Q1",
                "label": null,
                "min": 2,
                "max": 9,
                "step": 1
            },
            {
                "name": "Q2",
                "label": null,
                "min": 2,
                "max": 9,
                "step": 1
            }
        ],
        "calculated": [
            {
                "name": "T1",
                "label": "{{function}}",
                "function": "{{Q1}}*{{Q2}}",
                "temp": true
            },
            {
                "name": "A1",
                "label": "El dividendo es {{T1}}.",
                "function": ""
            },
            {
                "name": "A2",
                "label": "El divisor es {{Q1}}.",
                "function": ""
            },
            {
                "name": "A3",
                "label": "El cociente es {{Q2}}.",
                "function": ""
            },
            {
                "name": "A4",
                "label": "El divisor es {{T1}}.",
                "function": "",
                "incorrect": true,
                "feedback": "&lt;p&gt;{{T1}} es el dividendo.&lt;/p&gt;"
            },
            {
                "name": "A5",
                "label": "El cociente es {{T1}}.",
                "function": "",
                "incorrect": true,
                "feedback": "&lt;p&gt;{{T1}} es el dividendo.&lt;/p&gt;"
            },
            {
                "name": "A6",
                "label": "El dividendo es {{Q1}}.",
                "function": "",
                "incorrect": true,
                "feedback": "&lt;p&gt;{{Q1}} es el divisor.&lt;/p&gt;"
            },
            {
                "name": "A7",
                "label": "El cociente es {{Q1}}.",
                "function": "",
                "incorrect": true,
                "feedback": "&lt;p&gt;{{Q1}} es el divisor.&lt;/p&gt;"
            },
            {
                "name": "A8",
                "label": "El dividendo es {{Q2}}.",
                "function": "",
                "incorrect": true,
                "feedback": "&lt;p&gt;{{Q2}} es el cociente.&lt;/p&gt;"
            },
            {
                "name": "A9",
                "label": "El divisor es {{Q2}}.",
                "function": "",
                "incorrect": true,
                "feedback": "&lt;p&gt;{{Q2}} es el cociente.&lt;/p&gt;"
            }
        ],
        "uniques": true
    },
    "algorithm": {
        "name": "trueFalse",
        "template": "Multiple choice – standard",
        "params": {
            "countCorrect": 1,
            "countIncorrect": 2,
            "showCheckIcon": false,
            "columns": 3
        }
    }
}</v>
      </c>
      <c r="C422" s="220" t="str">
        <f t="shared" si="11"/>
        <v>#REF!</v>
      </c>
      <c r="D422" s="220" t="str">
        <f t="shared" si="2"/>
        <v>#REF!</v>
      </c>
    </row>
    <row r="423" ht="15.75" customHeight="1">
      <c r="A423" s="220" t="str">
        <f>Seeds!AA430</f>
        <v>M2-NyO-48c-I-1</v>
      </c>
      <c r="B423" s="220" t="str">
        <f>Seeds!Z430</f>
        <v>{
    "id": "M2-NyO-48c-I-1",
    "stimulus": "&lt;p&gt;Selecciona el resultado.&lt;/p&gt;&lt;p style=\"text-align: center\"&gt;{{T1}} : {{Q1}} = ...&lt;/p&gt;",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"name": "Q3",
                "label": null,
                "min": 2,
                "max": 9,
                "step": 1
            },
            {
                "name": "Q4",
                "label": null,
                "min": 2,
                "max": 9,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C423" s="220" t="str">
        <f t="shared" si="11"/>
        <v>#REF!</v>
      </c>
      <c r="D423" s="220" t="str">
        <f t="shared" si="2"/>
        <v>#REF!</v>
      </c>
    </row>
    <row r="424" ht="15.75" customHeight="1">
      <c r="A424" s="220" t="str">
        <f>Seeds!AA431</f>
        <v>M2-NyO-48c-E-1</v>
      </c>
      <c r="B424" s="220" t="str">
        <f>Seeds!Z431</f>
        <v>{
    "id": "M2-NyO-48c-E-1",
    "stimulus": "&lt;p&gt;Calcula el resultado.&lt;/p&gt;",
    "template": "&lt;p style=\"text-align: center\"&gt;{{T1}} : {{Q1}} = {{response}}&lt;/p&gt;",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C424" s="220" t="str">
        <f t="shared" si="11"/>
        <v>#REF!</v>
      </c>
      <c r="D424" s="220" t="str">
        <f t="shared" si="2"/>
        <v>#REF!</v>
      </c>
    </row>
    <row r="425" ht="15.75" customHeight="1">
      <c r="A425" s="220" t="str">
        <f>Seeds!AA432</f>
        <v>M2-NyO-48c-A-1</v>
      </c>
      <c r="B425" s="220" t="str">
        <f>Seeds!Z432</f>
        <v>{
    "id": "M2-NyO-48c-A-1",
    "stimulus": "&lt;p&gt;En un acuario los {{T1}} peces están repartidos en {{Q1}} peceras a partes iguales. ¿Cúantos peces hay en cada una?&lt;/p&gt;",
    "template": "&lt;p&gt;En cada pecera hay {{response}} peces.&lt;/p&gt;",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C425" s="220" t="str">
        <f t="shared" si="11"/>
        <v>#REF!</v>
      </c>
      <c r="D425" s="220" t="str">
        <f t="shared" si="2"/>
        <v>#REF!</v>
      </c>
    </row>
    <row r="426" ht="15.75" customHeight="1">
      <c r="A426" s="220" t="str">
        <f>Seeds!AA433</f>
        <v>M2-NyO-48c-A-2</v>
      </c>
      <c r="B426" s="220" t="str">
        <f>Seeds!Z433</f>
        <v>{
    "id": "M2-NyO-48c-A-2",
    "stimulus": "&lt;p&gt;En una estantería hay {{T1}} libros repartidos en {{Q1}} baldas a partes iguales. ¿Cuántos libros hay en cada una?&lt;/p&gt;",
    "template": "&lt;p&gt;Cada balda tiene {{response}} libros.&lt;/p&gt;",
    "hint": "&lt;p&gt;Intenta completar esta multiplicación:&lt;/p&gt;&lt;p style=\"text-align: center\"&gt;{{Q1}} × ... = {{T1}}&lt;/p&gt;",
    "feedback": "&lt;p style=\"text-align: center\"&gt;{{T1}} : {{Q1}} = &lt;b&gt;{{Q2}}&lt;/b&gt; &amp;nbsp; porque &amp;nbsp; {{Q1}} × &lt;b&gt;{{Q2}}&lt;/b&gt; = {{T1}}&lt;/p&gt;",
    "seed": {
        "parameters": [
            {
                "name": "Q1",
                "label": null,
                "list": [
                    3,
                    4,
                    5,
                    6
                ]
            },
            {
                "name": "Q2",
                "label": null,
                "list": [
                    7,
                    8,
                    9
                ]
            }
        ],
        "calculated": [
            {
                "name": "T1",
                "label": "{{function}}",
                "function": "{{Q1}}*{{Q2}}",
                "temp": true
            },
            {
                "name": "A1",
                "label": "{{function}}",
                "function": "{{Q2}}"
            }
        ],
        "uniques": true
    },
    "algorithm": {
        "name": "calculateOperation",
        "params": {
            "method": "equivLiteral",
            "keyboard": "NUMERICAL"
        }
    }
}</v>
      </c>
      <c r="C426" s="220" t="str">
        <f t="shared" si="11"/>
        <v>#REF!</v>
      </c>
      <c r="D426" s="220" t="str">
        <f t="shared" si="2"/>
        <v>#REF!</v>
      </c>
    </row>
    <row r="427" ht="15.75" customHeight="1">
      <c r="A427" s="220" t="str">
        <f>Seeds!AA434</f>
        <v>M2-NyO-48c-A-3</v>
      </c>
      <c r="B427" s="220" t="str">
        <f>Seeds!Z434</f>
        <v>{
    "id": "M2-NyO-48c-A-3",
    "stimulus": "&lt;p&gt;La abuela de Juan ha repartido {{T1}} galletas entre sus {{Q1}} nietos a partes iguales. ¿Cuántas ha recibido cada uno?&lt;/p&gt;",
    "template": "&lt;p&gt;Cada nieto ha recibido {{response}} galletas.&lt;/p&gt;",
    "hint": "&lt;p&gt;Intenta completar esta multiplicación:&lt;/p&gt;&lt;p style=\"text-align: center\"&gt;{{Q1}} × ... = {{T1}}&lt;/p&gt;",
    "feedback": "&lt;p style=\"text-align: center\"&gt;{{T1}} : {{Q1}} = &lt;b&gt;{{Q2}}&lt;/b&gt; &amp;nbsp; porque &amp;nbsp; {{Q1}} × &lt;b&gt;{{Q2}}&lt;/b&gt; = {{T1}}&lt;/p&gt;",
    "seed": {
        "parameters": [
            {
                "name": "Q1",
                "label": null,
                "list": [
                    3,
                    4,
                    5,
                    6
                ]
            },
            {
                "name": "Q2",
                "label": null,
                "min": 2,
                "max": 9,
                "step": 1
            }
        ],
        "calculated": [
            {
                "name": "T1",
                "label": "{{function}}",
                "function": "{{Q1}}*{{Q2}}",
                "temp": true
            },
            {
                "name": "A1",
                "label": "{{function}}",
                "function": "{{Q2}}"
            }
        ],
        "uniques": true
    },
    "algorithm": {
        "name": "calculateOperation",
        "params": {
            "method": "equivLiteral",
            "keyboard": "NUMERICAL"
        }
    }
}</v>
      </c>
      <c r="C427" s="220" t="str">
        <f t="shared" si="11"/>
        <v>#REF!</v>
      </c>
      <c r="D427" s="220" t="str">
        <f t="shared" si="2"/>
        <v>#REF!</v>
      </c>
    </row>
    <row r="428" ht="15.75" customHeight="1">
      <c r="A428" s="220" t="str">
        <f>Seeds!AA435</f>
        <v>M2-NyO-49a-I-1</v>
      </c>
      <c r="B428" s="220" t="str">
        <f>Seeds!Z435</f>
        <v>{
    "id": "M2-NyO-49a-I-1",
    "stimulus": "&lt;p&gt;Escoge la opción correcta.&lt;/p&gt;",
    "template": "&lt;p&gt;La mitad de {{T1}} es {{response}}.&lt;/p&gt;",
    "hint": "&lt;p&gt;La mitad de {{T1}} se calcula así:&lt;/p&gt;&lt;p style=\"text-align: center\"&gt;{{T1}} : 2 = ...&lt;/p&gt;",
    "feedback": "&lt;p&gt;La mitad de {{T1}} se calcula así:&lt;/p&gt;&lt;p style=\"text-align: center\"&gt;{{T1}} : 2 = {{Q1}}&lt;/p&gt;",
    "seed": {
        "parameters": [
            {
                "name": "Q1",
                "label": null,
                "min": 1,
                "max": 10,
                "step": 1
            },
            {
                "name": "Q2",
                "label": null,
                "min": 1,
                "max": 10,
                "step": 1
            },
            {
                "name": "Q3",
                "label": null,
                "min": 1,
                "max": 10,
                "step": 1
            }
        ],
        "calculated": [
            {
                "name": "T1",
                "label": "{{function}}",
                "function": "{{Q1}}*2",
                "temp": "true"
            },
            {
                "name": "A1",
                "label": "{{function}}",
                "function": "{{Q1}}",
                "group": 1
            },
            {
                "name": "A2",
                "label": "{{function}}",
                "function": "{{Q2}}",
                "incorrect": true,
                "group": 1
            },
            {
                "name": "A3",
                "label": "{{function}}",
                "function": "{{Q3}}",
                "incorrect": true,
                "group": 1
            }
        ],
        "uniques": true
    },
    "algorithm": {
        "name": "groupResponses",
        "template": "Cloze with drop down"
    }
}</v>
      </c>
      <c r="C428" s="220" t="str">
        <f t="shared" si="11"/>
        <v>#REF!</v>
      </c>
      <c r="D428" s="220" t="str">
        <f t="shared" si="2"/>
        <v>#REF!</v>
      </c>
    </row>
    <row r="429" ht="15.75" customHeight="1">
      <c r="A429" s="220" t="str">
        <f>Seeds!AA436</f>
        <v>M2-NyO-49a-E-1</v>
      </c>
      <c r="B429" s="220" t="str">
        <f>Seeds!Z436</f>
        <v>{
    "id": "M2-NyO-49a-E-1",
    "stimulus": "&lt;p&gt;Escribe la respuesta correcta.&lt;/p&gt;",
    "template": "&lt;p&gt;La mitad de {{Q1}} es {{response}}.&lt;/p&gt;",
    "hint": "&lt;p&gt;La mitad de {{Q1}} se calcula así:&lt;/p&gt;&lt;p style=\"text-align: center\"&gt;{{Q1}} : 2 = ...&lt;/p&gt;",
    "feedback": "&lt;p&gt;La mitad de {{Q1}} se calcula así:&lt;/p&gt;&lt;p style=\"text-align: center\"&gt;{{Q1}} : 2 = {{A1}}&lt;/p&gt;",
    "seed": {
        "parameters": [
            {
                "name": "Q1",
                "label": null,
                "min": 2,
                "max": 20,
                "step": 2
            }
        ],
        "calculated": [
            {
                "name": "A1",
                "label": "{{function}}",
                "function": "{{Q1}}/2"
            }
        ],
        "uniques": true
    },
    "algorithm": {
        "name": "calculateOperation",
        "params": {
            "method": "equivLiteral",
            "keyboard": "NUMERICAL"
        }
    }
}</v>
      </c>
      <c r="C429" s="220" t="str">
        <f t="shared" si="11"/>
        <v>#REF!</v>
      </c>
      <c r="D429" s="220" t="str">
        <f t="shared" si="2"/>
        <v>#REF!</v>
      </c>
    </row>
    <row r="430" ht="15.75" customHeight="1">
      <c r="A430" s="220" t="str">
        <f>Seeds!AA437</f>
        <v>M2-NyO-49a-A-1</v>
      </c>
      <c r="B430" s="220" t="str">
        <f>Seeds!Z437</f>
        <v>{
    "id": "M2-NyO-49a-A-1",
    "stimulus": "&lt;p&gt;Una tableta de chocolate está dividida en {{Q1}} porciones. Si Matías se come mitad, ¿cuántas le quedarán?&lt;/p&gt;",
    "template": "&lt;p&gt;Le quedarán {{response}} porciones.&lt;/p&gt;",
    "hint": "&lt;p&gt;La mitad de {{Q1}} se calcula así:&lt;/p&gt;&lt;p style=\"text-align: center\"&gt;{{Q1}} : 2 = ...&lt;/p&gt;",
    "feedback": "&lt;p&gt;La mitad de {{Q1}} se calcula así:&lt;/p&gt;&lt;p style=\"text-align: center\"&gt;{{Q1}} : 2 = {{A1}}&lt;/p&gt;",
    "seed": {
        "parameters": [
            {
                "name": "Q1",
                "label": null,
                "min": 2,
                "max": 14,
                "step": 2
            }
        ],
        "calculated": [
            {
                "name": "A1",
                "label": "{{function}}",
                "function": "{{Q1}}/2"
            }
        ],
        "uniques": true
    },
    "algorithm": {
        "name": "calculateOperation",
        "params": {
            "method": "equivLiteral",
            "keyboard": "NUMERICAL"
        }
    }
}</v>
      </c>
      <c r="C430" s="220" t="str">
        <f t="shared" si="11"/>
        <v>#REF!</v>
      </c>
      <c r="D430" s="220" t="str">
        <f t="shared" si="2"/>
        <v>#REF!</v>
      </c>
    </row>
    <row r="431" ht="15.75" customHeight="1">
      <c r="A431" s="220" t="str">
        <f>Seeds!AA438</f>
        <v>M2-NyO-49a-A-2</v>
      </c>
      <c r="B431" s="220" t="str">
        <f>Seeds!Z438</f>
        <v>{
    "id": "M2-NyO-49a-A-2",
    "stimulus": "&lt;p&gt;La mitad de los {{Q1}} caramelos de Vera son de fresa. ¿Cuántos son?&lt;/p&gt;",
    "template": "&lt;p&gt;Tiene {{response}} caramelos de fresa.&lt;/p&gt;",
    "hint": "&lt;p&gt;La mitad de {{Q1}} se calcula así:&lt;/p&gt;&lt;p style=\"text-align: center\"&gt;{{Q1}} : 2 = ...&lt;/p&gt;",
    "feedback": "&lt;p&gt;La mitad de {{Q1}} se calcula así:&lt;/p&gt;&lt;p style=\"text-align: center\"&gt;{{Q1}} : 2 = {{A1}}&lt;/p&gt;",
    "seed": {
        "parameters": [
            {
                "name": "Q1",
                "label": null,
                "min": 2,
                "max": 20,
                "step": 2
            }
        ],
        "calculated": [
            {
                "name": "A1",
                "label": "{{function}}",
                "function": "{{Q1}}/2"
            }
        ],
        "uniques": true
    },
    "algorithm": {
        "name": "calculateOperation",
        "params": {
            "method": "equivLiteral",
            "keyboard": "NUMERICAL"
        }
    }
}</v>
      </c>
      <c r="C431" s="220" t="str">
        <f t="shared" si="11"/>
        <v>#REF!</v>
      </c>
      <c r="D431" s="220" t="str">
        <f t="shared" si="2"/>
        <v>#REF!</v>
      </c>
    </row>
    <row r="432" ht="15.75" customHeight="1">
      <c r="A432" s="220" t="str">
        <f>Seeds!AA439</f>
        <v>M2-NyO-49a-A-3</v>
      </c>
      <c r="B432" s="220" t="str">
        <f>Seeds!Z439</f>
        <v>{
    "id": "M2-NyO-49a-A-3",
    "stimulus": "&lt;p&gt;Un peluche costaba {{Q1}} €. Sin embargo, ahora cuesta la mitad. ¿Cuál es su precio?&lt;/p&gt;",
    "template": "&lt;p&gt;Ahora cuesta {{response}} €.&lt;/p&gt;",
    "hint": "&lt;p&gt;La mitad de {{Q1}} se calcula así:&lt;/p&gt;&lt;p style=\"text-align: center\"&gt;{{Q1}} : 2 = ...&lt;/p&gt;",
    "feedback": "&lt;p&gt;La mitad de {{Q1}} se calcula así:&lt;/p&gt;&lt;p style=\"text-align: center\"&gt;{{Q1}} : 2 = {{A1}}&lt;/p&gt;",
    "seed": {
        "parameters": [
            {
                "name": "Q1",
                "label": null,
                "min": 8,
                "max": 20,
                "step": 2
            }
        ],
        "calculated": [
            {
                "name": "A1",
                "label": "{{function}}",
                "function": "{{Q1}}/2"
            }
        ],
        "uniques": true
    },
    "algorithm": {
        "name": "calculateOperation",
        "params": {
            "method": "equivLiteral",
            "keyboard": "NUMERICAL"
        }
    }
}</v>
      </c>
      <c r="C432" s="220" t="str">
        <f t="shared" si="11"/>
        <v>#REF!</v>
      </c>
      <c r="D432" s="220" t="str">
        <f t="shared" si="2"/>
        <v>#REF!</v>
      </c>
    </row>
    <row r="433" ht="15.75" customHeight="1">
      <c r="A433" s="220" t="str">
        <f>Seeds!AA440</f>
        <v>M2-NyO-49b-I-1</v>
      </c>
      <c r="B433" s="220" t="str">
        <f>Seeds!Z440</f>
        <v>{
    "id": "M2-NyO-49b-I-1",
    "stimulus": "&lt;p&gt;Escoge la opción correcta.&lt;/p&gt;",
    "template": "&lt;p&gt;La tercera parte de {{T1}} es {{response}}.&lt;/p&gt;",
    "hint": "&lt;p&gt;La tercera parte de {{T1}} se calcula así:&lt;/p&gt;&lt;p style=\"text-align: center\"&gt;{{T1}} : 3 = ...&lt;/p&gt;",
    "feedback": "&lt;p&gt;La tercera parte de {{T1}} se calcula así:&lt;/p&gt;&lt;p style=\"text-align: center\"&gt;{{T1}} : 3 = {{Q1}}&lt;/p&gt;",
    "seed": {
        "parameters": [
            {
                "name": "Q1",
                "label": null,
                "min": 1,
                "max": 10,
                "step": 1
            },
            {
                "name": "Q2",
                "label": null,
                "min": 1,
                "max": 10,
                "step": 1
            },
            {
                "name": "Q3",
                "label": null,
                "min": 1,
                "max": 10,
                "step": 1
            }
        ],
        "calculated": [
            {
                "name": "T1",
                "label": "{{function}}",
                "function": "{{Q1}}*3",
                "temp": "true"
            },
            {
                "name": "A1",
                "label": "{{function}}",
                "function": "{{Q1}}",
                "group": 1
            },
            {
                "name": "A2",
                "label": "{{function}}",
                "function": "{{Q2}}",
                "incorrect": true,
                "group": 1
            },
            {
                "name": "A3",
                "label": "{{function}}",
                "function": "{{Q3}}",
                "incorrect": true,
                "group": 1
            }
        ],
        "uniques": true
    },
    "algorithm": {
        "name": "groupResponses",
        "template": "Cloze with drop down"
    }
}</v>
      </c>
      <c r="C433" s="220" t="str">
        <f t="shared" si="11"/>
        <v>#REF!</v>
      </c>
      <c r="D433" s="220" t="str">
        <f t="shared" si="2"/>
        <v>#REF!</v>
      </c>
    </row>
    <row r="434" ht="15.75" customHeight="1">
      <c r="A434" s="220" t="str">
        <f>Seeds!AA441</f>
        <v>M2-NyO-49b-E-1</v>
      </c>
      <c r="B434" s="220" t="str">
        <f>Seeds!Z441</f>
        <v>{
    "id": "M2-NyO-49b-E-1",
    "stimulus": "&lt;p&gt;Escribe la respuesta correcta.&lt;/p&gt;",
    "template": "&lt;p&gt;La tercera parte de {{Q1}} es {{response}}.&lt;/p&gt;",
    "hint": "&lt;p&gt;La tercera parte de {{Q1}} se calcula así:&lt;/p&gt;&lt;p style=\"text-align: center\"&gt;{{Q1}} : 3 = ...&lt;/p&gt;",
    "feedback": "&lt;p&gt;La tercera parte de {{Q1}} se calcula así:&lt;/p&gt;&lt;p style=\"text-align: center\"&gt;{{Q1}} : 3 = {{A1}}&lt;/p&gt;",
    "seed": {
        "parameters": [
            {
                "name": "Q1",
                "label": null,
                "min": 3,
                "max": 30,
                "step": 3
            }
        ],
        "calculated": [
            {
                "name": "A1",
                "label": "{{function}}",
                "function": "{{Q1}}/3"
            }
        ],
        "uniques": true
    },
    "algorithm": {
        "name": "calculateOperation",
        "params": {
            "method": "equivLiteral",
            "keyboard": "NUMERICAL"
        }
    }
}</v>
      </c>
      <c r="C434" s="220" t="str">
        <f t="shared" si="11"/>
        <v>#REF!</v>
      </c>
      <c r="D434" s="220" t="str">
        <f t="shared" si="2"/>
        <v>#REF!</v>
      </c>
    </row>
    <row r="435" ht="15.75" customHeight="1">
      <c r="A435" s="220" t="str">
        <f>Seeds!AA442</f>
        <v>M2-NyO-49b-A-1</v>
      </c>
      <c r="B435" s="220" t="str">
        <f>Seeds!Z442</f>
        <v>{
    "id": "M2-NyO-49b-A-1",
    "stimulus": "&lt;p&gt;De los {{Q1}} estudiantes de una clase, la tercera parte va al colegio en autobús. ¿Cuántos forman este grupo?&lt;/p&gt;",
    "template": "&lt;p&gt;{{response}} estudiantes van en autobús.&lt;/p&gt;",
    "hint": "&lt;p&gt;La tercera parte de {{Q1}} se calcula así:&lt;/p&gt;&lt;p style=\"text-align: center\"&gt;{{Q1}} : 3 = ...&lt;/p&gt;",
    "feedback": "&lt;p&gt;La tercera parte de {{Q1}} se calcula así:&lt;/p&gt;&lt;p style=\"text-align: center\"&gt;{{Q1}} : 3 = {{A1}}&lt;/p&gt;",
    "seed": {
        "parameters": [
            {
                "name": "Q1",
                "label": null,
                "min": 18,
                "max": 30,
                "step": 3
            }
        ],
        "calculated": [
            {
                "name": "A1",
                "label": "{{function}}",
                "function": "{{Q1}}/3"
            }
        ],
        "uniques": true
    },
    "algorithm": {
        "name": "calculateOperation",
        "params": {
            "method": "equivLiteral",
            "keyboard": "NUMERICAL"
        }
    }
}</v>
      </c>
      <c r="C435" s="220" t="str">
        <f t="shared" si="11"/>
        <v>#REF!</v>
      </c>
      <c r="D435" s="220" t="str">
        <f t="shared" si="2"/>
        <v>#REF!</v>
      </c>
    </row>
    <row r="436" ht="15.75" customHeight="1">
      <c r="A436" s="220" t="str">
        <f>Seeds!AA443</f>
        <v>M2-NyO-49b-A-2</v>
      </c>
      <c r="B436" s="220" t="str">
        <f>Seeds!Z443</f>
        <v>{
    "id": "M2-NyO-49b-A-2",
    "stimulus": "&lt;p&gt;En el parque hay {{Q1}} perros. De todos ellos, la tercera parte tienen el pelo corto. ¿Cuántos pertenecen a este grupo?&lt;/p&gt;",
    "template": "&lt;p&gt;Hay {{response}} perros con pelo corto.&lt;/p&gt;",
    "hint": "&lt;p&gt;La tercera parte de {{Q1}} se calcula así:&lt;/p&gt;&lt;p style=\"text-align: center\"&gt;{{Q1}} : 3 = ...&lt;/p&gt;",
    "feedback": "&lt;p&gt;La tercera parte de {{Q1}} se calcula así:&lt;/p&gt;&lt;p style=\"text-align: center\"&gt;{{Q1}} : 3 = {{A1}}&lt;/p&gt;",
    "seed": {
        "parameters": [
            {
                "name": "Q1",
                "label": null,
                "min": 6,
                "max": 30,
                "step": 3
            }
        ],
        "calculated": [
            {
                "name": "A1",
                "label": "{{function}}",
                "function": "{{Q1}}/3"
            }
        ],
        "uniques": true
    },
    "algorithm": {
        "name": "calculateOperation",
        "params": {
            "method": "equivLiteral",
            "keyboard": "NUMERICAL"
        }
    }
}</v>
      </c>
      <c r="C436" s="220" t="str">
        <f t="shared" si="11"/>
        <v>#REF!</v>
      </c>
      <c r="D436" s="220" t="str">
        <f t="shared" si="2"/>
        <v>#REF!</v>
      </c>
    </row>
    <row r="437" ht="15.75" customHeight="1">
      <c r="A437" s="220" t="str">
        <f>Seeds!AA444</f>
        <v>M2-NyO-49b-A-3</v>
      </c>
      <c r="B437" s="220" t="str">
        <f>Seeds!Z444</f>
        <v>{
    "id": "M2-NyO-49b-A-3",
    "stimulus": "&lt;p&gt;Cuando recoge sus {{Q1}} juguetes, Leticia mete la tercera parte de ellos en un baúl. ¿Cuántos son estos juguetes?&lt;/p&gt;",
    "template": "&lt;p&gt;Guarda {{response}} juguetes en el baúl.&lt;/p&gt;",
    "hint": "&lt;p&gt;La tercera parte de {{Q1}} se calcula así:&lt;/p&gt;&lt;p style=\"text-align: center\"&gt;{{Q1}} : 3 = ...&lt;/p&gt;",
    "feedback": "&lt;p&gt;La tercera parte de {{Q1}} se calcula así:&lt;/p&gt;&lt;p style=\"text-align: center\"&gt;{{Q1}} : 3 = {{A1}}&lt;/p&gt;",
    "seed": {
        "parameters": [
            {
                "name": "Q1",
                "label": null,
                "min": 9,
                "max": 30,
                "step": 3
            }
        ],
        "calculated": [
            {
                "name": "A1",
                "label": "{{function}}",
                "function": "{{Q1}}/3"
            }
        ],
        "uniques": true
    },
    "algorithm": {
        "name": "calculateOperation",
        "params": {
            "method": "equivLiteral",
            "keyboard": "NUMERICAL"
        }
    }
}</v>
      </c>
      <c r="C437" s="220" t="str">
        <f t="shared" si="11"/>
        <v>#REF!</v>
      </c>
      <c r="D437" s="220" t="str">
        <f t="shared" si="2"/>
        <v>#REF!</v>
      </c>
    </row>
    <row r="438" ht="15.75" customHeight="1">
      <c r="A438" s="220" t="str">
        <f>Seeds!AA445</f>
        <v>M2-NyO-61a-I-1</v>
      </c>
      <c r="B438" s="220" t="str">
        <f>Seeds!Z445</f>
        <v>{"id":"M2-NyO-61a-I-1","stimulus":"&lt;p&gt;¿En cuál de estas imágenes está pintada la mitad del círculo?&lt;/p&gt;","hint":"&lt;p&gt;Cuenta las partes en las que se divide el círculo y las partes coloreadas.&lt;/p&gt;","feedback":"&lt;p&gt;Cuenta las partes en las que se divide el círculo y las partes coloreadas.","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v>
      </c>
      <c r="C438" s="220" t="str">
        <f t="shared" si="11"/>
        <v>#REF!</v>
      </c>
      <c r="D438" s="220" t="str">
        <f t="shared" si="2"/>
        <v>#REF!</v>
      </c>
    </row>
    <row r="439" ht="15.75" customHeight="1">
      <c r="A439" s="220" t="str">
        <f>Seeds!AA446</f>
        <v>M2-NyO-61a-I-2</v>
      </c>
      <c r="B439" s="220" t="str">
        <f>Seeds!Z446</f>
        <v>{"id":"M2-NyO-61a-I-2","stimulus":"&lt;p&gt;¿En cuál de estas imágenes está pintado el tercio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v>
      </c>
      <c r="C439" s="220" t="str">
        <f t="shared" si="11"/>
        <v>#REF!</v>
      </c>
      <c r="D439" s="220" t="str">
        <f t="shared" si="2"/>
        <v>#REF!</v>
      </c>
    </row>
    <row r="440" ht="15.75" customHeight="1">
      <c r="A440" s="220" t="str">
        <f>Seeds!AA447</f>
        <v>M2-NyO-61a-I-3</v>
      </c>
      <c r="B440" s="220" t="str">
        <f>Seeds!Z447</f>
        <v>{"id":"M2-NyO-61a-I-3","stimulus":"&lt;p&gt;¿En cuál de estas imágenes está pintado el cuarto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v>
      </c>
      <c r="C440" s="220" t="str">
        <f t="shared" si="11"/>
        <v>#REF!</v>
      </c>
      <c r="D440" s="220" t="str">
        <f t="shared" si="2"/>
        <v>#REF!</v>
      </c>
    </row>
    <row r="441" ht="15.75" customHeight="1">
      <c r="A441" s="220" t="str">
        <f>Seeds!AA448</f>
        <v>M2-NyO-61a-I-4</v>
      </c>
      <c r="B441" s="220" t="str">
        <f>Seeds!Z448</f>
        <v>{"id":"M2-NyO-61a-I-4","stimulus":"&lt;p&gt;¿En cuál de estas imágenes están pintados dos medios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v>
      </c>
      <c r="C441" s="220" t="str">
        <f t="shared" si="11"/>
        <v>#REF!</v>
      </c>
      <c r="D441" s="220" t="str">
        <f t="shared" si="2"/>
        <v>#REF!</v>
      </c>
    </row>
    <row r="442" ht="15.75" customHeight="1">
      <c r="A442" s="220" t="str">
        <f>Seeds!AA449</f>
        <v>M2-NyO-61a-I-5</v>
      </c>
      <c r="B442" s="220" t="str">
        <f>Seeds!Z449</f>
        <v>{"id":"M2-NyO-61a-I-5","stimulus":"&lt;p&gt;¿En cuál de estas imágenes están pintados tres tercios del círculo?&lt;/p&gt;","hint":"&lt;p&gt;Cuenta las partes en las que se divide el círculo y las partes coloreadas.&lt;/p&gt;","feedback":"&lt;p&gt;Cuenta las partes en las que se divide el círculo y las partes coloreadas.","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v>
      </c>
      <c r="C442" s="220" t="str">
        <f t="shared" si="11"/>
        <v>#REF!</v>
      </c>
      <c r="D442" s="220" t="str">
        <f t="shared" si="2"/>
        <v>#REF!</v>
      </c>
    </row>
    <row r="443" ht="15.75" customHeight="1">
      <c r="A443" s="220" t="str">
        <f>Seeds!AA450</f>
        <v>M2-NyO-61a-I-6</v>
      </c>
      <c r="B443" s="220" t="str">
        <f>Seeds!Z450</f>
        <v>{"id":"M2-NyO-61a-I-6","stimulus":"&lt;p&gt;¿En cuál de estas imágenes están pintados cuatro cuartos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width=\"300\"&gt;&lt;/img&gt;&lt;/div&gt;"}],"uniques":true},"algorithm":{"name":"trueFalse","template":"Multiple choice – standard","params":{"countCorrect":1,"countIncorrect":2,"showCheckIcon":false,"columns":3}}}</v>
      </c>
      <c r="C443" s="220" t="str">
        <f t="shared" si="11"/>
        <v>#REF!</v>
      </c>
      <c r="D443" s="220" t="str">
        <f t="shared" si="2"/>
        <v>#REF!</v>
      </c>
    </row>
    <row r="444" ht="15.75" customHeight="1">
      <c r="A444" s="220" t="str">
        <f>Seeds!AA451</f>
        <v>M2-NyO-61a-E-1</v>
      </c>
      <c r="B444" s="220" t="str">
        <f>Seeds!Z451</f>
        <v>{"id":"M2-NyO-61a-E-1","stimulus":"&lt;p&gt;Observa la imagen y completa.&lt;/p&gt;&lt;div style=\"display:flex; justify-content:center;\"&gt;&lt;img src=\"https://blueberry-assets.oneclick.es/{{Q1}}.svg\" width=\"250\"&gt;&lt;/img&gt;&lt;/div&gt;","template":"&lt;p&gt;La parte coloreada representa {{response}} del círculo.&lt;/p&gt;","hint":"&lt;p&gt;Cuenta las partes en las que se divide el círculo y las partes coloreadas.&lt;/p&gt;","feedback":"&lt;p&gt;Cuenta las partes en las que se divide el círculo y las partes coloreadas.&lt;/p&gt;","seed":{"parameters":[{"name":"Q1","label":null,"list":["M2_G_10c_1","M2_G_10c_2"]}],"calculated":[{"name":"A1","label":"{{function}}","function":"la mitad"},{"name":"A2","label":"{{function}}","function":"el tercio","incorrect":true},{"name":"A3","label":"{{function}}","function":"el cuarto","incorrect":true}],"uniques":true},"algorithm":{"name":"calculateOperation","template":"Cloze with drag &amp; drop","params":{"keyboard":"NUMERICAL"}}}</v>
      </c>
      <c r="C444" s="220" t="str">
        <f t="shared" si="11"/>
        <v>#REF!</v>
      </c>
      <c r="D444" s="220" t="str">
        <f t="shared" si="2"/>
        <v>#REF!</v>
      </c>
    </row>
    <row r="445" ht="15.75" customHeight="1">
      <c r="A445" s="220" t="str">
        <f>Seeds!AA452</f>
        <v>M2-NyO-61a-E-2</v>
      </c>
      <c r="B445" s="220" t="str">
        <f>Seeds!Z452</f>
        <v>{"id":"M2-NyO-61a-E-2","stimulus":"&lt;p&gt;Observa la imagen y completa.&lt;/p&gt;&lt;div style=\"display:flex; justify-content:center;\"&gt;&lt;img src=\"https://blueberry-assets.oneclick.es/{{Q1}}.svg\" width=\"250\"&gt;&lt;/img&gt;&lt;/div&gt;","template":"&lt;p&gt;La parte coloreada representa {{response}} del círculo.&lt;/p&gt;","hint":"&lt;p&gt;Cuenta las partes en las que se divide el círculo y las partes coloreadas.&lt;/p&gt;","feedback":"&lt;p&gt;Cuenta las partes en las que se divide el círculo y las partes coloreadas.&lt;/p&gt;","seed":{"parameters":[{"name":"Q1","label":null,"list":["M2_G_10c_3","M2_G_10c_4"]}],"calculated":[{"name":"A1","label":"{{function}}","function":"la mitad","incorrect":true},{"name":"A2","label":"{{function}}","function":"el tercio"},{"name":"A3","label":"{{function}}","function":"el cuarto","incorrect":true}],"uniques":true},"algorithm":{"name":"calculateOperation","template":"Cloze with drag &amp; drop","params":{"keyboard":"NUMERICAL"}}}</v>
      </c>
      <c r="C445" s="220" t="str">
        <f t="shared" si="11"/>
        <v>#REF!</v>
      </c>
      <c r="D445" s="220" t="str">
        <f t="shared" si="2"/>
        <v>#REF!</v>
      </c>
    </row>
    <row r="446" ht="15.75" customHeight="1">
      <c r="A446" s="220" t="str">
        <f>Seeds!AA453</f>
        <v>M2-NyO-61a-E-3</v>
      </c>
      <c r="B446" s="220" t="str">
        <f>Seeds!Z453</f>
        <v>{"id":"M2-NyO-61a-E-3","stimulus":"&lt;p&gt;Observa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coloreadas.&lt;/p&gt;","seed":{"parameters":[{"name":"Q1","label":null,"list":["M2_G_10c_5","M2_G_10c_6"]}],"calculated":[{"name":"A1","label":"{{function}}","function":"la mitad","incorrect":true},{"name":"A2","label":"{{function}}","function":"el tercio","incorrect":true},{"name":"A3","label":"{{function}}","function":"el cuarto"}],"uniques":true},"algorithm":{"name":"calculateOperation","template":"Cloze with drag &amp; drop","params":{"keyboard":"NUMERICAL"}}}</v>
      </c>
      <c r="C446" s="220" t="str">
        <f t="shared" si="11"/>
        <v>#REF!</v>
      </c>
      <c r="D446" s="220" t="str">
        <f t="shared" si="2"/>
        <v>#REF!</v>
      </c>
    </row>
    <row r="447" ht="15.75" customHeight="1">
      <c r="A447" s="220" t="str">
        <f>Seeds!AA454</f>
        <v>M2-NyO-61a-E-4</v>
      </c>
      <c r="B447" s="220" t="str">
        <f>Seeds!Z454</f>
        <v>{"id":"M2-NyO-61a-E-4","stimulus":"&lt;p&gt;Observa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coloreadas.&lt;/p&gt;","seed":{"parameters":[{"name":"Q1","label":null,"list":["M2_G_10c_7","M2_G_10c_8"]}],"calculated":[{"name":"A1","label":"{{function}}","function":"cuatro cuartos","incorrect":true},{"name":"A2","label":"{{function}}","function":"tres tercios","incorrect":true},{"name":"A3","label":"{{function}}","function":"dos medios"}],"uniques":true},"algorithm":{"name":"calculateOperation","template":"Cloze with drag &amp; drop","params":{"keyboard":"NUMERICAL"}}}</v>
      </c>
      <c r="C447" s="220" t="str">
        <f t="shared" si="11"/>
        <v>#REF!</v>
      </c>
      <c r="D447" s="220" t="str">
        <f t="shared" si="2"/>
        <v>#REF!</v>
      </c>
    </row>
    <row r="448" ht="15.75" customHeight="1">
      <c r="A448" s="220" t="str">
        <f>Seeds!AA455</f>
        <v>M2-NyO-61a-E-5</v>
      </c>
      <c r="B448" s="220" t="str">
        <f>Seeds!Z455</f>
        <v>{"id":"M2-NyO-61a-E-5","stimulus":"&lt;p&gt;Observa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coloreadas.&lt;/p&gt;","seed":{"parameters":[{"name":"Q1","label":null,"list":["M2_G_10c_9","M2_G_10c_10"]}],"calculated":[{"name":"A1","label":"{{function}}","function":"cuatro cuartos","incorrect":true},{"name":"A2","label":"{{function}}","function":"tres tercios"},{"name":"A3","label":"{{function}}","function":"dos medios","incorrect":true}],"uniques":true},"algorithm":{"name":"calculateOperation","template":"Cloze with drag &amp; drop","params":{"keyboard":"NUMERICAL"}}}</v>
      </c>
      <c r="C448" s="220" t="str">
        <f t="shared" si="11"/>
        <v>#REF!</v>
      </c>
      <c r="D448" s="220" t="str">
        <f t="shared" si="2"/>
        <v>#REF!</v>
      </c>
    </row>
    <row r="449" ht="15.75" customHeight="1">
      <c r="A449" s="220" t="str">
        <f>Seeds!AA456</f>
        <v>M2-NyO-61a-E-6</v>
      </c>
      <c r="B449" s="220" t="str">
        <f>Seeds!Z456</f>
        <v>{"id":"M2-NyO-61a-E-6","stimulus":"&lt;p&gt;Observa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coloreadas.&lt;/p&gt;","seed":{"parameters":[{"name":"Q1","label":null,"list":["M2_G_10c_11","M2_G_10c_12"]}],"calculated":[{"name":"A1","label":"{{function}}","function":"cuatro cuartos"},{"name":"A2","label":"{{function}}","function":"tres tercios","incorrect":true},{"name":"A3","label":"{{function}}","function":"dos medios","incorrect":true}],"uniques":true},"algorithm":{"name":"calculateOperation","template":"Cloze with drag &amp; drop","params":{"keyboard":"NUMERICAL"}}}</v>
      </c>
      <c r="C449" s="220" t="str">
        <f t="shared" si="11"/>
        <v>#REF!</v>
      </c>
      <c r="D449" s="220" t="str">
        <f t="shared" si="2"/>
        <v>#REF!</v>
      </c>
    </row>
    <row r="450" ht="15.75" customHeight="1">
      <c r="A450" s="220" t="str">
        <f>Seeds!AA461</f>
        <v>M2-NyO-50a-I-1</v>
      </c>
      <c r="B450" s="220" t="str">
        <f>Seeds!Z461</f>
        <v>{
    "id": "M2-NyO-50a-I-1",
    "stimulus": "&lt;p&gt;¿Cómo continúa esta serie?&lt;/p&gt;",
    "template": "&lt;p style=\"text-align: center\"&gt;{{T3}}, {{T2}}, {{T1}}, {{response}}&lt;/p&gt;",
    "hint": "&lt;p&gt;Observa:&lt;/p&gt;&lt;p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"&lt;p&gt;Cada número es el anterior menos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"group": 1
            },
            {
                "name": "A2",
                "label": "{{function}}",
                "function": "{{Q2}}",
                "group": 1,
                "incorrect": true
            },
            {
                "name": "A3",
                "label": "{{function}}",
                "function": "{{Q3}}",
                "group": 1,
                "incorrect": true
            }
        ],
        "uniques": true
    },
    "algorithm": {
        "name": "groupResponses",
        "template": "Cloze with drop down"
    }
}</v>
      </c>
      <c r="C450" s="220" t="str">
        <f t="shared" si="11"/>
        <v>#REF!</v>
      </c>
      <c r="D450" s="220" t="str">
        <f t="shared" si="2"/>
        <v>#REF!</v>
      </c>
    </row>
    <row r="451" ht="15.75" customHeight="1">
      <c r="A451" s="220" t="str">
        <f>Seeds!AA462</f>
        <v>M2-NyO-50a-I-2</v>
      </c>
      <c r="B451" s="220" t="str">
        <f>Seeds!Z462</f>
        <v>{
    "id": "M2-NyO-50a-I-2",
    "stimulus": "&lt;p&gt;Arrastra el siguiente número de esta serie.&lt;/p&gt;",
    "feedback": "&lt;p&gt;Cada número es el anterior más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"&lt;p&gt;Observa:&lt;/p&gt;&lt;p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"{{Q2}}",
                "incorrect": true
            },
            {
                "name": "A3",
                "label": "{{function}}",
                "function": "{{Q3}}",
                "incorrect": true
            }
        ],
        "uniques": true
    },
    "algorithm": {
        "name": "calculateOperation",
        "template": "Cloze with drag &amp; drop",
        "params": {
            "keyboard": "NUMERICAL"
        }
    }
}</v>
      </c>
      <c r="C451" s="220" t="str">
        <f t="shared" si="11"/>
        <v>#REF!</v>
      </c>
      <c r="D451" s="220" t="str">
        <f t="shared" si="2"/>
        <v>#REF!</v>
      </c>
    </row>
    <row r="452" ht="15.75" customHeight="1">
      <c r="A452" s="220" t="str">
        <f>Seeds!AA463</f>
        <v>M2-NyO-50a-E-1</v>
      </c>
      <c r="B452" s="220" t="str">
        <f>Seeds!Z463</f>
        <v>{
    "id": "M2-NyO-50a-E-1",
    "stimulus": "&lt;p&gt;Escribe el número que sigue esta serie.&lt;/p&gt;",
    "feedback": "&lt;p&gt;Cada número es el anterior más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"&lt;p&gt;Observa:&lt;/p&gt;&lt;p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"{{Q1}}+2",
                "temp": true
            },
            {
                "name": "T2",
                "label": null,
                "function": "{{Q1}}+4",
                "temp": true
            },
            {
                "name": "A1",
                "label": null,
                "function": "{{Q1}}+6"
            }
        ],
        "uniques": true
    },
    "algorithm": {
        "name": "calculateOperation",
        "params": {
            "method": "equivLiteral",
            "keyboard": "NUMERICAL"
        }
    }
}</v>
      </c>
      <c r="C452" s="220" t="str">
        <f t="shared" si="11"/>
        <v>#REF!</v>
      </c>
      <c r="D452" s="220" t="str">
        <f t="shared" si="2"/>
        <v>#REF!</v>
      </c>
    </row>
    <row r="453" ht="15.75" customHeight="1">
      <c r="A453" s="220" t="str">
        <f>Seeds!AA464</f>
        <v>M2-NyO-50a-E-2</v>
      </c>
      <c r="B453" s="220" t="str">
        <f>Seeds!Z464</f>
        <v>{
    "id": "M2-NyO-50a-E-2",
    "stimulus": "&lt;p&gt;Escribe el número que sigue esta serie.&lt;/p&gt;",
    "feedback": "&lt;p&gt;Cada número es el anterior menos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"&lt;p&gt;Resta 2 al último número:&lt;/p&gt;&lt;p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"{{Q1}}-2",
                "temp": true
            },
            {
                "name": "T2",
                "label": null,
                "function": "{{Q1}}-4",
                "temp": true
            },
            {
                "name": "A1",
                "label": null,
                "function": "{{Q1}}-6"
            }
        ],
        "uniques": true
    },
    "algorithm": {
        "name": "calculateOperation",
        "params": {
            "method": "equivLiteral",
            "keyboard": "NUMERICAL"
        }
    }
}</v>
      </c>
      <c r="C453" s="220" t="str">
        <f t="shared" si="11"/>
        <v>#REF!</v>
      </c>
      <c r="D453" s="220" t="str">
        <f t="shared" si="2"/>
        <v>#REF!</v>
      </c>
    </row>
    <row r="454" ht="15.75" customHeight="1">
      <c r="A454" s="220" t="str">
        <f>Seeds!AA465</f>
        <v>M2-NyO-50b-I-1</v>
      </c>
      <c r="B454" s="220" t="str">
        <f>Seeds!Z465</f>
        <v>{
    "id": "M2-NyO-50b-I-1",
    "stimulus": "&lt;p&gt;Elige el número siguiente de esta serie.&lt;/p&gt;&lt;p style=\"text-align: center\"&gt;{{T3}}, {{T2}}, {{T1}}...&lt;/p&gt;",
    "hint": "&lt;p&gt;Observa:&lt;/p&gt;&lt;p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"&lt;p&gt;Cada número es el anterior más 3:&lt;/p&gt;&lt;p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454" s="220" t="str">
        <f t="shared" si="11"/>
        <v>#REF!</v>
      </c>
      <c r="D454" s="220" t="str">
        <f t="shared" si="2"/>
        <v>#REF!</v>
      </c>
    </row>
    <row r="455" ht="15.75" customHeight="1">
      <c r="A455" s="220" t="str">
        <f>Seeds!AA466</f>
        <v>M2-NyO-50b-I-2</v>
      </c>
      <c r="B455" s="220" t="str">
        <f>Seeds!Z466</f>
        <v>{
    "id": "M2-NyO-50b-I-2",
    "stimulus": "&lt;p&gt;Arrastra el siguiente número de esta serie.&lt;/p&gt;",
    "feedback": "&lt;p&gt;Cada número es el anterior menos 3:&lt;/p&gt;&lt;p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"&lt;p&gt;Observa:&lt;/p&gt;&lt;p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"calculateOperation",
        "template": "Cloze with drag &amp; drop",
        "params": {
            "keyboard": "NUMERICAL"
        }
    }
}</v>
      </c>
      <c r="C455" s="220" t="str">
        <f t="shared" si="11"/>
        <v>#REF!</v>
      </c>
      <c r="D455" s="220" t="str">
        <f t="shared" si="2"/>
        <v>#REF!</v>
      </c>
    </row>
    <row r="456" ht="15.75" customHeight="1">
      <c r="A456" s="220" t="str">
        <f>Seeds!AA467</f>
        <v>M2-NyO-50b-E-1</v>
      </c>
      <c r="B456" s="220" t="str">
        <f>Seeds!Z467</f>
        <v>{
    "id": "M2-NyO-50b-E-1",
    "stimulus": "&lt;p&gt;Escribe cómo continúa esta serie.&lt;/p&gt;",
    "feedback": "&lt;p&gt;Cada número es el anterior más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"&lt;p&gt;Observa:&lt;/p&gt;&lt;p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"{{Q1}}+3",
                "temp": true
            },
            {
                "name": "T2",
                "label": null,
                "function": "{{Q1}}+6",
                "temp": true
            },
            {
                "name": "A1",
                "label": null,
                "function": "{{Q1}}+9"
            }
        ],
        "uniques": true
    },
    "algorithm": {
        "name": "calculateOperation",
        "params": {
            "method": "equivLiteral",
            "keyboard": "NUMERICAL"
        }
    }
}</v>
      </c>
      <c r="C456" s="220" t="str">
        <f t="shared" si="11"/>
        <v>#REF!</v>
      </c>
      <c r="D456" s="220" t="str">
        <f t="shared" si="2"/>
        <v>#REF!</v>
      </c>
    </row>
    <row r="457" ht="15.75" customHeight="1">
      <c r="A457" s="220" t="str">
        <f>Seeds!AA468</f>
        <v>M2-NyO-50b-E-2</v>
      </c>
      <c r="B457" s="220" t="str">
        <f>Seeds!Z468</f>
        <v>{
    "id": "M2-NyO-50b-E-2",
    "stimulus": "&lt;p&gt;Escribe cómo continúa esta serie.&lt;/p&gt;",
    "feedback": "&lt;p&gt;Cada número es el anterior menos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"&lt;p&gt;Observa:&lt;/p&gt;&lt;p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"{{Q1}}-3",
                "temp": true
            },
            {
                "name": "T2",
                "label": null,
                "function": "{{Q1}}-6",
                "temp": true
            },
            {
                "name": "A1",
                "label": null,
                "function": "{{Q1}}-9"
            }
        ],
        "uniques": true
    },
    "algorithm": {
        "name": "calculateOperation",
        "params": {
            "method": "equivLiteral",
            "keyboard": "NUMERICAL"
        }
    }
}</v>
      </c>
      <c r="C457" s="220" t="str">
        <f t="shared" si="11"/>
        <v>#REF!</v>
      </c>
      <c r="D457" s="220" t="str">
        <f t="shared" si="2"/>
        <v>#REF!</v>
      </c>
    </row>
    <row r="458" ht="15.75" customHeight="1">
      <c r="A458" s="220" t="str">
        <f>Seeds!AA469</f>
        <v>M2-NyO-50c-I-1</v>
      </c>
      <c r="B458" s="220" t="str">
        <f>Seeds!Z469</f>
        <v>{
    "id": "M2-NyO-50c-I-1",
    "stimulus": "&lt;p&gt;¿Cómo continúa esta secuencia? Selecciona la opción correcta.&lt;/p&gt;",
    "template": "&lt;p style=\"text-align: center\"&gt;{{T3}}, {{T2}}, {{T1}}, {{response}}&lt;/p&gt;",
    "hint": "&lt;p&gt;Observa:&lt;/p&gt;&lt;p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es el anterior más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v>
      </c>
      <c r="C458" s="220" t="str">
        <f t="shared" si="11"/>
        <v>#REF!</v>
      </c>
      <c r="D458" s="220" t="str">
        <f t="shared" si="2"/>
        <v>#REF!</v>
      </c>
    </row>
    <row r="459" ht="15.75" customHeight="1">
      <c r="A459" s="220" t="str">
        <f>Seeds!AA470</f>
        <v>M2-NyO-50c-I-2</v>
      </c>
      <c r="B459" s="220" t="str">
        <f>Seeds!Z470</f>
        <v>{
    "id": "M2-NyO-50c-I-2",
    "stimulus": "&lt;p&gt;Elige el número siguiente de esta serie.&lt;/p&gt;&lt;p style=\"text-align: center\"&gt;{{T3}}, {{T2}}, {{T1}}...&lt;/p&gt;",
    "hint": "&lt;p&gt;Observa:&lt;/p&gt;&lt;p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es el anterior menos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459" s="220" t="str">
        <f t="shared" si="11"/>
        <v>#REF!</v>
      </c>
      <c r="D459" s="220" t="str">
        <f t="shared" si="2"/>
        <v>#REF!</v>
      </c>
    </row>
    <row r="460" ht="15.75" customHeight="1">
      <c r="A460" s="220" t="str">
        <f>Seeds!AA471</f>
        <v>M2-NyO-50c-E-1</v>
      </c>
      <c r="B460" s="220" t="str">
        <f>Seeds!Z471</f>
        <v>{
    "id": "M2-NyO-50c-E-1",
    "stimulus": "&lt;p&gt;Escribe cómo continúa esta serie.&lt;/p&gt;",
    "feedback": "&lt;p&gt;Cada número es el anterior más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"&lt;p&gt;Observa:&lt;/p&gt;&lt;p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"{{Q1}}+4",
                "temp": true
            },
            {
                "name": "T2",
                "label": null,
                "function": "{{Q1}}+8",
                "temp": true
            },
            {
                "name": "A1",
                "label": null,
                "function": "{{Q1}}+12"
            }
        ],
        "uniques": true
    },
    "algorithm": {
        "name": "calculateOperation",
        "params": {
            "method": "equivLiteral",
            "keyboard": "NUMERICAL"
        }
    }
}</v>
      </c>
      <c r="C460" s="220" t="str">
        <f t="shared" si="11"/>
        <v>#REF!</v>
      </c>
      <c r="D460" s="220" t="str">
        <f t="shared" si="2"/>
        <v>#REF!</v>
      </c>
    </row>
    <row r="461" ht="15.75" customHeight="1">
      <c r="A461" s="220" t="str">
        <f>Seeds!AA472</f>
        <v>M2-NyO-50c-E-2</v>
      </c>
      <c r="B461" s="220" t="str">
        <f>Seeds!Z472</f>
        <v>{
    "id": "M2-NyO-50c-E-2",
    "stimulus": "&lt;p&gt;Escribe cómo continúa esta serie.&lt;/p&gt;",
    "feedback": "&lt;p&gt;Cada número es el anterior menos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"&lt;p&gt;Observa:&lt;/p&gt;&lt;p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12,
                "max": 100,
                "step": 1
            }
        ],
        "calculated": [
            {
                "name": "T1",
                "label": null,
                "function": "{{Q1}}-4",
                "temp": true
            },
            {
                "name": "T2",
                "label": null,
                "function": "{{Q1}}-8",
                "temp": true
            },
            {
                "name": "A1",
                "label": null,
                "function": "{{Q1}}-12"
            }
        ],
        "uniques": true
    },
    "algorithm": {
        "name": "calculateOperation",
        "params": {
            "method": "equivLiteral",
            "keyboard": "NUMERICAL"
        }
    }
}</v>
      </c>
      <c r="C461" s="220" t="str">
        <f t="shared" si="11"/>
        <v>#REF!</v>
      </c>
      <c r="D461" s="220" t="str">
        <f t="shared" si="2"/>
        <v>#REF!</v>
      </c>
    </row>
    <row r="462" ht="15.75" customHeight="1">
      <c r="A462" s="220" t="str">
        <f>Seeds!AA473</f>
        <v>M2-NyO-50d-I-1</v>
      </c>
      <c r="B462" s="220" t="str">
        <f>Seeds!Z473</f>
        <v>{
    "id": "M2-NyO-50d-I-1",
    "stimulus": "&lt;p&gt;Arrastra el siguiente número de esta serie.&lt;/p&gt;",
    "feedback": "&lt;p&gt;Cada número es el anterior más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"&lt;p&gt;Observa:&lt;/p&gt;&lt;p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"{{function}}",
                "function": "{{Q1}}"
            },
            {
                "name": "A2",
                "label": "{{function}}",
                "function": "{{Q2}}",
                "incorrect": true
            },
            {
                "name": "A3",
                "label": "{{function}}",
                "function": "{{Q2}}",
                "incorrect": true
            }
        ],
        "uniques": true
    },
    "algorithm": {
        "name": "calculateOperation",
        "template": "Cloze with drag &amp; drop",
        "params": {
            "keyboard": "NUMERICAL"
        }
    }
}</v>
      </c>
      <c r="C462" s="220" t="str">
        <f t="shared" si="11"/>
        <v>#REF!</v>
      </c>
      <c r="D462" s="220" t="str">
        <f t="shared" si="2"/>
        <v>#REF!</v>
      </c>
    </row>
    <row r="463" ht="15.75" customHeight="1">
      <c r="A463" s="220" t="str">
        <f>Seeds!AA474</f>
        <v>M2-NyO-50d-I-2</v>
      </c>
      <c r="B463" s="220" t="str">
        <f>Seeds!Z474</f>
        <v>{
    "id": "M2-NyO-50d-I-2",
    "stimulus": "&lt;p&gt;¿Cómo continúa esta secuencia? Selecciona la opción correcta.&lt;/p&gt;",
    "template": "&lt;p style=\"text-align: center\"&gt;{{T3}}, {{T2}}, {{T1}}, {{response}}&lt;/p&gt;",
    "hint": "&lt;p&gt;Observa:&lt;/p&gt;&lt;p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"&lt;p&gt;Cada número es el anterior menos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v>
      </c>
      <c r="C463" s="220" t="str">
        <f t="shared" si="11"/>
        <v>#REF!</v>
      </c>
      <c r="D463" s="220" t="str">
        <f t="shared" si="2"/>
        <v>#REF!</v>
      </c>
    </row>
    <row r="464" ht="15.75" customHeight="1">
      <c r="A464" s="220" t="str">
        <f>Seeds!AA475</f>
        <v>M2-NyO-50d-E-1</v>
      </c>
      <c r="B464" s="220" t="str">
        <f>Seeds!Z475</f>
        <v>{
    "id": "M2-NyO-50d-E-1",
    "stimulus": "&lt;p&gt;Escribe el siguiente número de esta serie.&lt;/p&gt;",
    "feedback": "&lt;p&gt;Cada número es el anterior más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"&lt;p&gt;Observa:&lt;/p&gt;&lt;p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v>
      </c>
      <c r="C464" s="220" t="str">
        <f t="shared" si="11"/>
        <v>#REF!</v>
      </c>
      <c r="D464" s="220" t="str">
        <f t="shared" si="2"/>
        <v>#REF!</v>
      </c>
    </row>
    <row r="465" ht="15.75" customHeight="1">
      <c r="A465" s="220" t="str">
        <f>Seeds!AA476</f>
        <v>M2-NyO-50d-E-2</v>
      </c>
      <c r="B465" s="220" t="str">
        <f>Seeds!Z476</f>
        <v>{
    "id": "M2-NyO-50d-E-2",
    "stimulus": "&lt;p&gt;Escribe cómo continúa esta serie.&lt;/p&gt;",
    "feedback": "&lt;p&gt;Cada número es el anterior menos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"&lt;p&gt;Observa:&lt;/p&gt;&lt;p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v>
      </c>
      <c r="C465" s="220" t="str">
        <f t="shared" si="11"/>
        <v>#REF!</v>
      </c>
      <c r="D465" s="220" t="str">
        <f t="shared" si="2"/>
        <v>#REF!</v>
      </c>
    </row>
    <row r="466" ht="15.75" customHeight="1">
      <c r="A466" s="220" t="str">
        <f>Seeds!AA477</f>
        <v>M2-NyO-50e-I-1</v>
      </c>
      <c r="B466" s="220" t="str">
        <f>Seeds!Z477</f>
        <v>{
    "id": "M2-NyO-50e-I-1",
    "stimulus": "&lt;p&gt;Elige cómo continúa la siguiente secuencia.&lt;/p&gt;&lt;p style=\"text-align: center\"&gt;{{T3}}, {{T2}}, {{T1}}...&lt;/p&gt;",
    "hint": "&lt;p&gt;Observa:&lt;/p&gt;&lt;p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es el anterior más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466" s="220" t="str">
        <f t="shared" si="11"/>
        <v>#REF!</v>
      </c>
      <c r="D466" s="220" t="str">
        <f t="shared" si="2"/>
        <v>#REF!</v>
      </c>
    </row>
    <row r="467" ht="15.75" customHeight="1">
      <c r="A467" s="220" t="str">
        <f>Seeds!AA478</f>
        <v>M2-NyO-50e-I-2</v>
      </c>
      <c r="B467" s="220" t="str">
        <f>Seeds!Z478</f>
        <v>{
    "id": "M2-NyO-50e-I-2",
    "stimulus": "&lt;p&gt;Elige el siguiente número de esta serie.&lt;/p&gt;",
    "template": "&lt;p style=\"text-align: center\"&gt;{{T3}}, {{T2}}, {{T1}}, {{response}}&lt;/p&gt;",
    "hint": "&lt;p&gt;Observa:&lt;/p&gt;&lt;p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es el anterior menos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v>
      </c>
      <c r="C467" s="220" t="str">
        <f t="shared" si="11"/>
        <v>#REF!</v>
      </c>
      <c r="D467" s="220" t="str">
        <f t="shared" si="2"/>
        <v>#REF!</v>
      </c>
    </row>
    <row r="468" ht="15.75" customHeight="1">
      <c r="A468" s="220" t="str">
        <f>Seeds!AA479</f>
        <v>M2-NyO-50e-E-1</v>
      </c>
      <c r="B468" s="220" t="str">
        <f>Seeds!Z479</f>
        <v>{
    "id": "M2-NyO-50e-E-1",
    "stimulus": "&lt;p&gt;Escribe cómo continúa esta serie.&lt;/p&gt;",
    "feedback": "&lt;p&gt;Cada número es el anterior más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"&lt;p&gt;Observa:&lt;/p&gt;&lt;p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"{{Q1}}+10",
                "temp": true
            },
            {
                "name": "T2",
                "label": null,
                "function": "{{Q1}}+20",
                "temp": true
            },
            {
                "name": "A1",
                "label": null,
                "function": "{{Q1}}+30"
            }
        ],
        "uniques": true
    },
    "algorithm": {
        "name": "calculateOperation",
        "params": {
            "method": "equivLiteral",
            "keyboard": "NUMERICAL"
        }
    }
}</v>
      </c>
      <c r="C468" s="220" t="str">
        <f t="shared" si="11"/>
        <v>#REF!</v>
      </c>
      <c r="D468" s="220" t="str">
        <f t="shared" si="2"/>
        <v>#REF!</v>
      </c>
    </row>
    <row r="469" ht="15.75" customHeight="1">
      <c r="A469" s="220" t="str">
        <f>Seeds!AA480</f>
        <v>M2-NyO-50e-E-2</v>
      </c>
      <c r="B469" s="220" t="str">
        <f>Seeds!Z480</f>
        <v>{
    "id": "M2-NyO-50e-E-2",
    "stimulus": "&lt;p&gt;Escribe cómo continúa esta serie.&lt;/p&gt;",
    "feedback": "&lt;p&gt;Cada número es el anterior menos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"&lt;p&gt;Observa:&lt;/p&gt;&lt;p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"{{Q1}}-10",
                "temp": true
            },
            {
                "name": "T2",
                "label": null,
                "function": "{{Q1}}-20",
                "temp": true
            },
            {
                "name": "A1",
                "label": null,
                "function": "{{Q1}}-30"
            }
        ],
        "uniques": true
    },
    "algorithm": {
        "name": "calculateOperation",
        "params": {
            "method": "equivLiteral",
            "keyboard": "NUMERICAL"
        }
    }
}</v>
      </c>
      <c r="C469" s="220" t="str">
        <f t="shared" si="11"/>
        <v>#REF!</v>
      </c>
      <c r="D469" s="220" t="str">
        <f t="shared" si="2"/>
        <v>#REF!</v>
      </c>
    </row>
    <row r="470" ht="15.75" customHeight="1">
      <c r="A470" s="220" t="str">
        <f>Seeds!AA481</f>
        <v>M2-NyO-50f-I-1</v>
      </c>
      <c r="B470" s="220" t="str">
        <f>Seeds!Z481</f>
        <v>{
    "id": "M2-NyO-50f-I-1",
    "stimulus": "&lt;p&gt;Arrastra el número que continúa esta serie.&lt;/p&gt;",
    "feedback": "&lt;p&gt;Cada número es el anterior más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"&lt;p&gt;Observa:&lt;/p&gt;&lt;p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"{{Q2}}",
                "incorrect": true
            },
            {
                "name": "A3",
                "label": "{{function}}",
                "function": "{{Q3}}",
                "incorrect": true
            }
        ],
        "uniques": true
    },
    "algorithm": {
        "name": "calculateOperation",
        "template": "Cloze with drag &amp; drop",
        "params": {
            "keyboard": "NUMERICAL"
        }
    }
}</v>
      </c>
      <c r="C470" s="220" t="str">
        <f t="shared" si="11"/>
        <v>#REF!</v>
      </c>
      <c r="D470" s="220" t="str">
        <f t="shared" si="2"/>
        <v>#REF!</v>
      </c>
    </row>
    <row r="471" ht="15.75" customHeight="1">
      <c r="A471" s="220" t="str">
        <f>Seeds!AA482</f>
        <v>M2-NyO-50f-I-2</v>
      </c>
      <c r="B471" s="220" t="str">
        <f>Seeds!Z482</f>
        <v>{
    "id": "M2-NyO-50f-I-2",
    "stimulus": "&lt;p&gt;Elige el siguiente número de esta serie.&lt;/p&gt;",
    "template": "&lt;p style=\"text-align: center\"&gt;{{T3}}, {{T2}}, {{T1}}, {{response}}&lt;/p&gt;",
    "hint": "&lt;p&gt;Observa:&lt;/p&gt;&lt;p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"&lt;p&gt;Cada número es el anterior menos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v>
      </c>
      <c r="C471" s="220" t="str">
        <f t="shared" si="11"/>
        <v>#REF!</v>
      </c>
      <c r="D471" s="220" t="str">
        <f t="shared" si="2"/>
        <v>#REF!</v>
      </c>
    </row>
    <row r="472" ht="15.75" customHeight="1">
      <c r="A472" s="220" t="str">
        <f>Seeds!AA483</f>
        <v>M2-NyO-50f-E-1</v>
      </c>
      <c r="B472" s="220" t="str">
        <f>Seeds!Z483</f>
        <v>{
    "id": "M2-NyO-50f-E-1",
    "stimulus": "&lt;p&gt;¿Cómo continúa esta serie? Escribe el siguiente número.&lt;/p&gt;",
    "feedback": "&lt;p&gt;Cada número es el anterior más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"&lt;p&gt;Observa:&lt;/p&gt;&lt;p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"{{Q1}}+100",
                "temp": true
            },
            {
                "name": "T2",
                "label": null,
                "function": "{{Q1}}+200",
                "temp": true
            },
            {
                "name": "A1",
                "label": null,
                "function": "{{Q1}}+300"
            }
        ],
        "uniques": true
    },
    "algorithm": {
        "name": "calculateOperation",
        "params": {
            "method": "equivLiteral",
            "keyboard": "NUMERICAL"
        }
    }
}</v>
      </c>
      <c r="C472" s="220" t="str">
        <f t="shared" si="11"/>
        <v>#REF!</v>
      </c>
      <c r="D472" s="220" t="str">
        <f t="shared" si="2"/>
        <v>#REF!</v>
      </c>
    </row>
    <row r="473" ht="15.75" customHeight="1">
      <c r="A473" s="220" t="str">
        <f>Seeds!AA484</f>
        <v>M2-NyO-50f-E-2</v>
      </c>
      <c r="B473" s="220" t="str">
        <f>Seeds!Z484</f>
        <v>{
    "id": "M2-NyO-50f-E-2",
    "stimulus": "&lt;p&gt;¿Cómo continúa esta serie? Escribe el siguiente número.&lt;/p&gt;",
    "feedback": "&lt;p&gt;Cada número es el anterior menos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"&lt;p&gt;Observa:&lt;/p&gt;&lt;p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"{{Q1}}-100",
                "temp": true
            },
            {
                "name": "T2",
                "label": null,
                "function": "{{Q1}}-200",
                "temp": true
            },
            {
                "name": "A1",
                "label": null,
                "function": "{{Q1}}-300"
            }
        ],
        "uniques": true
    },
    "algorithm": {
        "name": "calculateOperation",
        "params": {
            "method": "equivLiteral",
            "keyboard": "NUMERICAL"
        }
    }
}</v>
      </c>
      <c r="C473" s="220" t="str">
        <f t="shared" si="11"/>
        <v>#REF!</v>
      </c>
      <c r="D473" s="220" t="str">
        <f t="shared" si="2"/>
        <v>#REF!</v>
      </c>
    </row>
    <row r="474" ht="15.75" customHeight="1">
      <c r="A474" s="220" t="str">
        <f>Seeds!AA485</f>
        <v>M2-NyO-50g-I-1</v>
      </c>
      <c r="B474" s="220" t="str">
        <f>Seeds!Z485</f>
        <v>{
    "id": "M2-NyO-50g-I-1",
    "stimulus": "&lt;p&gt;¿Cuál de estos números es el siguiente en esta serie?&lt;/p&gt;&lt;p style=\"text-align: center\"&gt;{{T3}}, {{T2}}, {{T1}}...&lt;/p&gt;",
    "hint": "&lt;p&gt;Observa:&lt;/p&gt;&lt;p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"&lt;p&gt;Cada número es el anterior más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474" s="220" t="str">
        <f t="shared" si="11"/>
        <v>#REF!</v>
      </c>
      <c r="D474" s="220" t="str">
        <f t="shared" si="2"/>
        <v>#REF!</v>
      </c>
    </row>
    <row r="475" ht="15.75" customHeight="1">
      <c r="A475" s="220" t="str">
        <f>Seeds!AA486</f>
        <v>M2-NyO-50g-I-2</v>
      </c>
      <c r="B475" s="220" t="str">
        <f>Seeds!Z486</f>
        <v>{
    "id": "M2-NyO-50g-I-2",
    "stimulus": "&lt;p&gt;Arrastra el siguiente número de esta serie.&lt;/p&gt;",
    "feedback": "&lt;p&gt;Cada número es el anterior menos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"&lt;p&gt;Observa:&lt;/p&gt;&lt;p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"calculateOperation",
        "template": "Cloze with drag &amp; drop",
        "params": {
            "keyboard": "NUMERICAL"
        }
    }
}</v>
      </c>
      <c r="C475" s="220" t="str">
        <f t="shared" si="11"/>
        <v>#REF!</v>
      </c>
      <c r="D475" s="220" t="str">
        <f t="shared" si="2"/>
        <v>#REF!</v>
      </c>
    </row>
    <row r="476" ht="15.75" customHeight="1">
      <c r="A476" s="220" t="str">
        <f>Seeds!AA487</f>
        <v>M2-NyO-50g-E-1</v>
      </c>
      <c r="B476" s="220" t="str">
        <f>Seeds!Z487</f>
        <v>{
    "id": "M2-NyO-50g-E-1",
    "stimulus": "&lt;p&gt;Continúa esta serie.&lt;/p&gt;",
    "feedback": "&lt;p&gt;Cada número es el anterior más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"&lt;p&gt;Observa:&lt;/p&gt;&lt;p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"{{Q1}}+25",
                "temp": true
            },
            {
                "name": "T2",
                "label": null,
                "function": "{{Q1}}+50",
                "temp": true
            },
            {
                "name": "A1",
                "label": null,
                "function": "{{Q1}}+75"
            }
        ],
        "uniques": true
    },
    "algorithm": {
        "name": "calculateOperation",
        "params": {
            "method": "equivLiteral",
            "keyboard": "NUMERICAL"
        }
    }
}</v>
      </c>
      <c r="C476" s="220" t="str">
        <f t="shared" si="11"/>
        <v>#REF!</v>
      </c>
      <c r="D476" s="220" t="str">
        <f t="shared" si="2"/>
        <v>#REF!</v>
      </c>
    </row>
    <row r="477" ht="15.75" customHeight="1">
      <c r="A477" s="220" t="str">
        <f>Seeds!AA488</f>
        <v>M2-NyO-50g-E-2</v>
      </c>
      <c r="B477" s="220" t="str">
        <f>Seeds!Z488</f>
        <v>{
    "id": "M2-NyO-50g-E-2",
    "stimulus": "&lt;p&gt;Continúa esta serie.&lt;/p&gt;",
    "feedback": "&lt;p&gt;Cada número es el anterior menos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"&lt;p&gt;Observa:&lt;/p&gt;&lt;p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"{{Q1}}-25",
                "temp": true
            },
            {
                "name": "T2",
                "label": null,
                "function": "{{Q1}}-50",
                "temp": true
            },
            {
                "name": "A1",
                "label": null,
                "function": "{{Q1}}-75"
            }
        ],
        "uniques": true
    },
    "algorithm": {
        "name": "calculateOperation",
        "params": {
            "method": "equivLiteral",
            "keyboard": "NUMERICAL"
        }
    }
}</v>
      </c>
      <c r="C477" s="220" t="str">
        <f t="shared" si="11"/>
        <v>#REF!</v>
      </c>
      <c r="D477" s="220" t="str">
        <f t="shared" si="2"/>
        <v>#REF!</v>
      </c>
    </row>
    <row r="478" ht="15.75" customHeight="1">
      <c r="A478" s="220" t="str">
        <f>Seeds!AA489</f>
        <v>M2-NyO-50h-I-1</v>
      </c>
      <c r="B478" s="220" t="str">
        <f>Seeds!Z489</f>
        <v>{
    "id": "M2-NyO-50h-I-1",
    "stimulus": "&lt;p&gt;Elige el siguiente número de esta serie.&lt;/p&gt;",
    "template": "&lt;p style=\"text-align: center\"&gt;{{T3}}, {{T2}}, {{T1}}, {{response}}&lt;/p&gt;",
    "hint": "&lt;p&gt;Observa:&lt;/p&gt;&lt;p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es el anterior más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v>
      </c>
      <c r="C478" s="220" t="str">
        <f t="shared" si="11"/>
        <v>#REF!</v>
      </c>
      <c r="D478" s="220" t="str">
        <f t="shared" si="2"/>
        <v>#REF!</v>
      </c>
    </row>
    <row r="479" ht="15.75" customHeight="1">
      <c r="A479" s="220" t="str">
        <f>Seeds!AA490</f>
        <v>M2-NyO-50h-I-2</v>
      </c>
      <c r="B479" s="220" t="str">
        <f>Seeds!Z490</f>
        <v>{
    "id": "M2-NyO-50h-I-2",
    "stimulus": "&lt;p&gt;¿Cón qué número continúa esta serie?&lt;/p&gt;&lt;p style=\"text-align: center\"&gt;{{T3}}, {{T2}}, {{T1}}...&lt;/p&gt;",
    "hint": "&lt;p&gt;Observa:&lt;/p&gt;&lt;p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es el anterior menos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479" s="220" t="str">
        <f t="shared" si="11"/>
        <v>#REF!</v>
      </c>
      <c r="D479" s="220" t="str">
        <f t="shared" si="2"/>
        <v>#REF!</v>
      </c>
    </row>
    <row r="480" ht="15.75" customHeight="1">
      <c r="A480" s="220" t="str">
        <f>Seeds!AA491</f>
        <v>M2-NyO-50h-E-1</v>
      </c>
      <c r="B480" s="220" t="str">
        <f>Seeds!Z491</f>
        <v>{
    "id": "M2-NyO-50h-E-1",
    "stimulus": "&lt;p&gt;Escribe el siguiente número de esta serie.&lt;/p&gt;",
    "feedback": "&lt;p&gt;Cada número es el anterior más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"&lt;p&gt;Observa:&lt;/p&gt;&lt;p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"{{Q1}}+50",
                "temp": true
            },
            {
                "name": "T2",
                "label": null,
                "function": "{{Q1}}+100",
                "temp": true
            },
            {
                "name": "A1",
                "label": null,
                "function": "{{Q1}}+150"
            }
        ],
        "uniques": true
    },
    "algorithm": {
        "name": "calculateOperation",
        "params": {
            "method": "equivLiteral",
            "keyboard": "NUMERICAL"
        }
    }
}</v>
      </c>
      <c r="C480" s="220" t="str">
        <f t="shared" si="11"/>
        <v>#REF!</v>
      </c>
      <c r="D480" s="220" t="str">
        <f t="shared" si="2"/>
        <v>#REF!</v>
      </c>
    </row>
    <row r="481" ht="15.75" customHeight="1">
      <c r="A481" s="220" t="str">
        <f>Seeds!AA492</f>
        <v>M2-NyO-50h-E-2</v>
      </c>
      <c r="B481" s="220" t="str">
        <f>Seeds!Z492</f>
        <v>{
    "id": "M2-NyO-50h-E-2",
    "stimulus": "&lt;p&gt;Escribe el siguiente número de esta serie.&lt;/p&gt;",
    "feedback": "&lt;p&gt;Cada número es el anterior menos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"&lt;p&gt;Observa:&lt;/p&gt;&lt;p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"{{Q1}}-50",
                "temp": true
            },
            {
                "name": "T2",
                "label": null,
                "function": "{{Q1}}-100",
                "temp": true
            },
            {
                "name": "A1",
                "label": null,
                "function": "{{Q1}}-150"
            }
        ],
        "uniques": true
    },
    "algorithm": {
        "name": "calculateOperation",
        "params": {
            "method": "equivLiteral",
            "keyboard": "NUMERICAL"
        }
    }
}</v>
      </c>
      <c r="C481" s="220" t="str">
        <f t="shared" si="11"/>
        <v>#REF!</v>
      </c>
      <c r="D481" s="220" t="str">
        <f t="shared" si="2"/>
        <v>#REF!</v>
      </c>
    </row>
    <row r="482" ht="15.75" customHeight="1">
      <c r="A482" s="220" t="str">
        <f>Seeds!AA493</f>
        <v>M2-NyO-51a-I-1</v>
      </c>
      <c r="B482" s="220" t="str">
        <f>Seeds!Z493</f>
        <v>{
    "id": "M2-NyO-51a-I-1",
    "stimulus": "&lt;p&gt;Selecciona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"M2_NyO_51a_1.svg",
                    "M2_NyO_51a_2.svg",
                    "M2_NyO_51a_3.svg"
                ]
            },
            {
                "name": "Q2",
                "label": null,
                "list": [
                    "M2_NyO_51a_1.svg",
                    "M2_NyO_51a_2.svg",
                    "M2_NyO_51a_3.svg"
                ]
            },
            {
                "name": "Q3",
                "label": null,
                "list": [
                    "M2_NyO_51a_1.svg",
                    "M2_NyO_51a_2.svg",
                    "M2_NyO_51a_3.svg"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"incorrect": true
            },
            {
                "name": "A3",
                "label": "&lt;div style=\"display:flex; justify-content:center;\"&gt;&lt;img src=\"https://blueberry-assets.oneclick.es/{{Q3}}\" width=\"150\"&gt;&lt;/img&gt;&lt;/div&gt;"
            }
        ],
        "uniques": true
    },
    "algorithm": {
        "name": "trueFalse",
        "template": "Multiple choice – standard",
        "params": {
            "countCorrect": 1,
            "countIncorrect": 2,
            "showCheckIcon": false,
            "columns": 3
        }
    }
}</v>
      </c>
      <c r="C482" s="220" t="str">
        <f t="shared" si="11"/>
        <v>#REF!</v>
      </c>
      <c r="D482" s="220" t="str">
        <f t="shared" si="2"/>
        <v>#REF!</v>
      </c>
    </row>
    <row r="483" ht="15.75" customHeight="1">
      <c r="A483" s="220" t="str">
        <f>Seeds!AA494</f>
        <v>M2-NyO-51a-I-2</v>
      </c>
      <c r="B483" s="220" t="str">
        <f>Seeds!Z494</f>
        <v>{
    "id": "M2-NyO-51a-I-2",
    "stimulus": "&lt;p&gt;Selecciona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"M2_NyO_51a_4.svg",
                    "M2_NyO_51a_5.svg",
                    "M2_NyO_51a_6.svg"
                ]
            },
            {
                "name": "Q2",
                "label": null,
                "list": [
                    "M2_NyO_51a_4.svg",
                    "M2_NyO_51a_5.svg",
                    "M2_NyO_51a_6.svg"
                ]
            },
            {
                "name": "Q3",
                "label": null,
                "list": [
                    "M2_NyO_51a_4.svg",
                    "M2_NyO_51a_5.svg",
                    "M2_NyO_51a_6.svg"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"incorrect": true
            },
            {
                "name": "A3",
                "label": "&lt;div style=\"display:flex; justify-content:center;\"&gt;&lt;img src=\"https://blueberry-assets.oneclick.es/{{Q3}}\" width=\"150\"&gt;&lt;/img&gt;&lt;/div&gt;"
            }
        ],
        "uniques": true
    },
    "algorithm": {
        "name": "trueFalse",
        "template": "Multiple choice – standard",
        "params": {
            "countCorrect": 1,
            "countIncorrect": 2,
            "showCheckIcon": false,
            "columns": 3
        }
    }
}</v>
      </c>
      <c r="C483" s="220" t="str">
        <f t="shared" si="11"/>
        <v>#REF!</v>
      </c>
      <c r="D483" s="220" t="str">
        <f t="shared" si="2"/>
        <v>#REF!</v>
      </c>
    </row>
    <row r="484" ht="15.75" customHeight="1">
      <c r="A484" s="220" t="str">
        <f>Seeds!AA495</f>
        <v>M2-NyO-51a-I-3</v>
      </c>
      <c r="B484" s="220" t="str">
        <f>Seeds!Z495</f>
        <v>{
    "id": "M2-NyO-51a-I-3",
    "stimulus": "&lt;p&gt;Selecciona el siguiente dibujo de esta serie.&lt;/p&gt;&lt;div style=\"display:flex; justify-content:center;\"&gt;&lt;img src=\"https://blueberry-assets.oneclick.es/{{Q1}}\" width=\"150\"&gt;&lt;/img&gt;&lt;img src=\"https://blueberry-assets.oneclick.es/{{Q1}}\" width=\"150\"&gt;&lt;/img&gt;&lt;img src=\"https://blueberry-assets.oneclick.es/{{Q2}}\" width=\"150\"&gt;&lt;/img&gt;&lt;img src=\"https://blueberry-assets.oneclick.es/{{Q1}}\" width=\"150\"&gt;&lt;/img&gt;&lt;img src=\"https://blueberry-assets.oneclick.es/{{Q1}}\" width=\"150\"&gt;&lt;/img&gt;&lt;/div&gt;",
    "hint": "&lt;p&gt;Fíjate en las formas de la secuencia.&lt;/p&gt;",
    "feedback": "&lt;p&gt;Fíjate en las formas de la secuencia.&lt;/p&gt;",
    "seed": {
        "parameters": [
            {
                "name": "Q1",
                "label": null,
                "list": [
                    "M2_NyO_51a_7.svg",
                    "M2_NyO_51a_8.svg",
                    "M2_NyO_51a_9.svg",
                    "M2_NyO_51a_10.svg"
                ]
            },
            {
                "name": "Q2",
                "label": null,
                "list": [
                    "M2_NyO_51a_7.svg",
                    "M2_NyO_51a_8.svg",
                    "M2_NyO_51a_9.svg",
                    "M2_NyO_51a_10.svg"
                ]
            },
            {
                "name": "Q3",
                "label": null,
                "list": [
                    "M2_NyO_51a_7.svg",
                    "M2_NyO_51a_8.svg",
                    "M2_NyO_51a_9.svg",
                    "M2_NyO_51a_10.svg"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
            {
                "name": "A3",
                "label": "&lt;div style=\"display:flex; justify-content:center;\"&gt;&lt;img src=\"https://blueberry-assets.oneclick.es/{{Q3}}\" width=\"150\"&gt;&lt;/img&gt;&lt;/div&gt;",
                "incorrect": true
            }
        ],
        "uniques": true
    },
    "algorithm": {
        "name": "trueFalse",
        "template": "Multiple choice – standard",
        "params": {
            "countCorrect": 1,
            "countIncorrect": 2,
            "showCheckIcon": false,
            "columns": 3
        }
    }
}</v>
      </c>
      <c r="C484" s="220" t="str">
        <f t="shared" si="11"/>
        <v>#REF!</v>
      </c>
      <c r="D484" s="220" t="str">
        <f t="shared" si="2"/>
        <v>#REF!</v>
      </c>
    </row>
    <row r="485" ht="15.75" customHeight="1">
      <c r="A485" s="220" t="str">
        <f>Seeds!AA496</f>
        <v>M2-NyO-52a-I-1</v>
      </c>
      <c r="B485" s="220" t="str">
        <f>Seeds!Z496</f>
        <v>{
    "id": "M2-NyO-52a-I-1",
    "stimulus": "&lt;p&gt;Selecciona el dibujo que falta en esta serie.&lt;/p&gt;&lt;div style=\"display:flex; justify-content:center;\"&gt;&lt;img src=\"{{Q1}}\" width=\"150\"&gt;&lt;/img&gt;&lt;img src=\"{{Q2}}\" width=\"150\"&gt;&lt;/img&gt;&lt;img src=\"https://blueberry-assets.oneclick.es/M2_NyO_52a_9.svg\" width=\"150\"&gt;&lt;/img&gt;&lt;img src=\"{{Q1}}\" width=\"150\"&gt;&lt;/img&gt;&lt;img src=\"{{Q2}}\" width=\"150\"&gt;&lt;/img&gt;&lt;img src=\"{{Q3}}\" width=\"150\"&gt;&lt;/img&gt;&lt;/div&gt;",
    "hint": "&lt;p&gt;Fíjate en las formas de la secuencia.&lt;/p&gt;",
    "feedback": "&lt;p&gt;Fíjate en las formas de la secuencia.&lt;/p&gt;",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C485" s="220" t="str">
        <f t="shared" si="11"/>
        <v>#REF!</v>
      </c>
      <c r="D485" s="220" t="str">
        <f t="shared" si="2"/>
        <v>#REF!</v>
      </c>
    </row>
    <row r="486" ht="15.75" customHeight="1">
      <c r="A486" s="220" t="str">
        <f>Seeds!AA497</f>
        <v>M2-NyO-52a-I-2</v>
      </c>
      <c r="B486" s="220" t="str">
        <f>Seeds!Z497</f>
        <v>{
    "id": "M2-NyO-52a-I-2",
    "stimulus": "&lt;p&gt;Selecciona el dibujo que falta en esta serie.&lt;/p&gt;&lt;div style=\"display:flex; justify-content:center;\"&gt;&lt;img src=\"{{Q1}}\" width=\"100\"&gt;&lt;/img&gt;&lt;img src=\"{{Q1}}\" width=\"100\"&gt;&lt;/img&gt;&lt;img src=\"https://blueberry-assets.oneclick.es/M2_NyO_52a_9.svg\" width=\"100\"&gt;&lt;/img&gt;&lt;img src=\"{{Q3}}\" width=\"100\"&gt;&lt;/img&gt;&lt;img src=\"{{Q1}}\" width=\"100\"&gt;&lt;/img&gt;&lt;img src=\"{{Q1}}\" width=\"100\"&gt;&lt;/img&gt;&lt;img src=\"{{Q2}}\" width=\"100\"&gt;&lt;/img&gt;&lt;img src=\"{{Q3}}\" width=\"100\"&gt;&lt;/img&gt;&lt;/div&gt;",
    "hint": "&lt;p&gt;Fíjate en las formas de la secuencia.&lt;/p&gt;",
    "feedback": "&lt;p&gt;Fíjate en las formas de la secuencia.&lt;/p&gt;",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v>
      </c>
      <c r="C486" s="220" t="str">
        <f t="shared" si="11"/>
        <v>#REF!</v>
      </c>
      <c r="D486" s="220" t="str">
        <f t="shared" si="2"/>
        <v>#REF!</v>
      </c>
    </row>
    <row r="487" ht="15.75" customHeight="1">
      <c r="A487" s="220" t="str">
        <f>Seeds!AA498</f>
        <v>M2-NyO-52a-I-3</v>
      </c>
      <c r="B487" s="220" t="str">
        <f>Seeds!Z498</f>
        <v>{
    "id": "M2-NyO-52a-I-3",
    "stimulus": "&lt;p&gt;Selecciona el dibujo que falta en esta serie.&lt;/p&gt;&lt;div style=\"display:flex; justify-content:center;\"&gt;&lt;img src=\"{{Q1}}\" width=\"100\"&gt;&lt;/img&gt;&lt;img src=\"{{Q2}}\" width=\"100\"&gt;&lt;/img&gt;&lt;img src=\"{{Q3}}\" width=\"100\"&gt;&lt;/img&gt;&lt;img src=\"https://blueberry-assets.oneclick.es/M2_NyO_52a_9.svg\" width=\"100\"&gt;&lt;/img&gt;&lt;img src=\"{{Q1}}\" width=\"100\"&gt;&lt;/img&gt;&lt;img src=\"{{Q2}}\" width=\"100\"&gt;&lt;/img&gt;&lt;img src=\"{{Q3}}\" width=\"100\"&gt;&lt;/img&gt;&lt;img src=\"{{Q2}}\" width=\"100\"&gt;&lt;/div&gt;",
    "hint": "&lt;p&gt;Fíjate en las formas de la secuencia.&lt;/p&gt;",
    "feedback": "&lt;p&gt;Fíjate en las formas de la secuencia.&lt;/p&gt;",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v>
      </c>
      <c r="C487" s="220" t="str">
        <f t="shared" si="11"/>
        <v>#REF!</v>
      </c>
      <c r="D487" s="220" t="str">
        <f t="shared" si="2"/>
        <v>#REF!</v>
      </c>
    </row>
    <row r="488" ht="15.75" customHeight="1">
      <c r="A488" s="220" t="str">
        <f>Seeds!AA499</f>
        <v>M2-NyO-52a-I-4</v>
      </c>
      <c r="B488" s="220" t="str">
        <f>Seeds!Z499</f>
        <v>{
    "id": "M2-NyO-52a-I-4",
    "stimulus": "&lt;p&gt;Selecciona cuál es el dibujo que falta en esta serie.&lt;/p&gt;&lt;div style=\"display:flex; justify-content:center;\"&gt;&lt;img src=\"{{Q1}}\" width=\"100\"&gt;&lt;/img&gt;&lt;img src=\"{{Q2}}\" width=\"100\"&gt;&lt;/img&gt;&lt;img src=\"{{Q2}}\" width=\"100\"&gt;&lt;/img&gt;&lt;img src=\"{{Q3}}\" width=\"100\"&gt;&lt;/img&gt;&lt;img src=\"https://blueberry-assets.oneclick.es/M2_NyO_52a_9.svg\" width=\"100\"&gt;&lt;/img&gt;&lt;img src=\"{{Q2}}\" width=\"100\"&gt;&lt;/img&gt;&lt;img src=\"{{Q2}}\" width=\"100\"&gt;&lt;/img&gt;&lt;img src=\"{{Q3}}\" width=\"100\"&gt;&lt;/img&gt;&lt;/div&gt;",
    "hint": "&lt;p&gt;Fíjate en las formas de la secuencia.&lt;/p&gt;",
    "feedback": "&lt;p&gt;Fíjate en las formas de la secuencia.&lt;/p&gt;",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
            {
                "name": "A2",
                "label": "&lt;div style=\"display:flex; justify-content:center;\"&gt;&lt;img src=\"{{Q2}}\" width=\"100\"&gt;&lt;/img&gt;&lt;/div&gt;",
                "incorrect": true
            },
            {
                "name": "A3",
                "label": "&lt;div style=\"display:flex; justify-content:center;\"&gt;&lt;img src=\"{{Q3}}\" width=\"100\"&gt;&lt;/img&gt;&lt;/div&gt;",
                "incorrect": true
            }
        ],
        "uniques": true
    },
    "algorithm": {
        "name": "trueFalse",
        "template": "Multiple choice – standard",
        "params": {
            "countCorrect": 1,
            "countIncorrect": 2,
            "showCheckIcon": false,
            "columns": 3
        }
    }
}</v>
      </c>
      <c r="C488" s="220" t="str">
        <f t="shared" si="11"/>
        <v>#REF!</v>
      </c>
      <c r="D488" s="220" t="str">
        <f t="shared" si="2"/>
        <v>#REF!</v>
      </c>
    </row>
    <row r="489" ht="15.75" customHeight="1">
      <c r="A489" s="220" t="str">
        <f>Seeds!AA500</f>
        <v>M2-NyO-52a-E-1</v>
      </c>
      <c r="B489" s="220" t="str">
        <f>Seeds!Z500</f>
        <v>{
    "id": "M2-NyO-52a-E-1",
    "stimulus": "&lt;p&gt;Escribe el número que falta en esta serie.&lt;/p&gt;",
    "feedback": "&lt;p&gt;Fíjate en los números de la secuencia.&lt;/p&gt;",
    "hint": "&lt;p&gt;Fíjate en los números de la secuencia.&lt;/p&gt;",
    "template": "&lt;p style=\"text-align: center\"&gt;{{Q1}}, {{Q2}}, {{Q3}}, {{Q1}}, {{Q2}}, {{response}}, {{Q1}}, {{Q2}}, {{Q3}}&lt;/p&gt;",
    "seed": {
        "parameters": [
            {
                "name": "Q1",
                "label": null,
                "min": 1,
                "max": 30,
                "step": 1
            },
            {
                "name": "Q2",
                "label": null,
                "min": 1,
                "max": 30,
                "step": 1
            },
            {
                "name": "Q3",
                "label": null,
                "min": 1,
                "max": 30,
                "step": 1
            }
        ],
        "calculated": [
            {
                "name": "A1",
                "label": "{{function}}",
                "function": "{{Q3}}"
            }
        ],
        "uniques": true
    },
    "algorithm": {
        "name": "calculateOperation",
        "params": {
            "method": "equivLiteral",
            "keyboard": "NUMERICAL"
        }
    }
}</v>
      </c>
      <c r="C489" s="220" t="str">
        <f t="shared" si="11"/>
        <v>#REF!</v>
      </c>
      <c r="D489" s="220" t="str">
        <f t="shared" si="2"/>
        <v>#REF!</v>
      </c>
    </row>
    <row r="490" ht="15.75" customHeight="1">
      <c r="A490" s="220" t="str">
        <f>Seeds!AA501</f>
        <v>M2-NyO-52a-E-2</v>
      </c>
      <c r="B490" s="220" t="str">
        <f>Seeds!Z501</f>
        <v>{
    "id": "M2-NyO-52a-E-2",
    "stimulus": "&lt;p&gt;Escribe el número que falta en esta serie.&lt;/p&gt;",
    "feedback": "&lt;p&gt;Fíjate en los números de la secuencia.&lt;/p&gt;",
    "hint": "&lt;p&gt;Fíjate en los números de la secuencia.&lt;/p&gt;",
    "template": "&lt;p style=\"text-align: center\"&gt;{{Q1}}, {{Q3}}, {{response}}, {{Q2}}, {{Q1}}, {{Q3}}, {{Q2}}, {{Q2}}, {{Q1}}&lt;/p&gt;",
    "seed": {
        "parameters": [
            {
                "name": "Q1",
                "label": null,
                "min": 1,
                "max": 30,
                "step": 1
            },
            {
                "name": "Q2",
                "label": null,
                "min": 1,
                "max": 30,
                "step": 1
            },
            {
                "name": "Q3",
                "label": null,
                "min": 1,
                "max": 30,
                "step": 1
            }
        ],
        "calculated": [
            {
                "name": "A1",
                "label": "{{function}}",
                "function": "{{Q2}}"
            }
        ],
        "uniques": true
    },
    "algorithm": {
        "name": "calculateOperation",
        "params": {
            "method": "equivLiteral",
            "keyboard": "NUMERICAL"
        }
    }
}</v>
      </c>
      <c r="C490" s="220" t="str">
        <f t="shared" si="11"/>
        <v>#REF!</v>
      </c>
      <c r="D490" s="220" t="str">
        <f t="shared" si="2"/>
        <v>#REF!</v>
      </c>
    </row>
    <row r="491" ht="15.75" customHeight="1">
      <c r="A491" s="220" t="str">
        <f>Seeds!AA502</f>
        <v>M2-NyO-52a-E-3</v>
      </c>
      <c r="B491" s="220" t="str">
        <f>Seeds!Z502</f>
        <v>{
    "id": "M2-NyO-52a-E-3",
    "stimulus": "&lt;p&gt;Escribe el número que falta en esta serie.&lt;/p&gt;",
    "feedback": "&lt;p&gt;Fíjate en los números de la secuencia.&lt;/p&gt;",
    "hint": "&lt;p&gt;Fíjate en los números de la secuencia.&lt;/p&gt;",
    "template": "&lt;p style=\"text-align: center\"&gt;{{Q1}}, {{Q1}}, {{Q2}}, {{Q3}}, {{Q3}}, {{response}}, {{Q1}}, {{Q2}}, {{Q3}}, {{Q3}}&lt;/p&gt;",
    "seed": {
        "parameters": [
            {
                "name": "Q1",
                "label": null,
                "min": 1,
                "max": 30,
                "step": 1
            },
            {
                "name": "Q2",
                "label": null,
                "min": 1,
                "max": 30,
                "step": 1
            },
            {
                "name": "Q3",
                "label": null,
                "min": 1,
                "max": 30,
                "step": 1
            }
        ],
        "calculated": [
            {
                "name": "A1",
                "label": "{{function}}",
                "function": "{{Q1}}"
            }
        ],
        "uniques": true
    },
    "algorithm": {
        "name": "calculateOperation",
        "params": {
            "method": "equivLiteral",
            "keyboard": "NUMERICAL"
        }
    }
}</v>
      </c>
      <c r="C491" s="220" t="str">
        <f t="shared" si="11"/>
        <v>#REF!</v>
      </c>
      <c r="D491" s="220" t="str">
        <f t="shared" si="2"/>
        <v>#REF!</v>
      </c>
    </row>
    <row r="492" ht="15.75" customHeight="1">
      <c r="A492" s="220" t="str">
        <f>Seeds!AA503</f>
        <v>M2-NyO-53a-I-1</v>
      </c>
      <c r="B492" s="220" t="str">
        <f>Seeds!Z503</f>
        <v>{
    "id": "M2-NyO-53a-I-1",
    "seed": {
        "parameters": [
            {
                "name": "Q1",
                "label": null,
                "min": 1,
                "max": 12,
                "step": 1
            },
            {
                "name": "Q2",
                "label": null,
                "min": 1,
                "max": 12,
                "step": 1
            },
            {
                "name": "Q3",
                "label": null,
                "min": 1,
                "max": 12,
                "step": 1
            }
        ],
        "uniques": true
    },
    "scaffolding": [
        {
            "id": "step-0",
            "stimulus": "&lt;p&gt;Arrastra los números con su equivalente romano.&lt;/p&gt;",
            "seed": {
                "calculated": [
                    {
                        "name": "A1",
                        "label": "{{Q1}}",
                        "function": "Lemonlib.numToRoman({{Q1}})"
                    },
                    {
                        "name": "A2",
                        "label": "{{Q2}}",
                        "function": "Lemonlib.numToRoman({{Q2}})"
                    },
                    {
                        "name": "A3",
                        "label": "{{Q3}}",
                        "function": "Lemonlib.numToRoman({{Q3}})"
                    }
                ]
            },
            "algorithm": {
                "name": "linkOperationResult",
                "params": {
                    "invert": false
                },
                "template": "Match list"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la primera actividad.&lt;/p&gt;",
            "template": "&lt;p&gt;{{T1}} → {{response}}&lt;/p&gt;&lt;p&gt;{{T2}} → {{response}}&lt;/p&gt;&lt;p&gt;{{T3}} → {{response}}&lt;/p&gt;",
            "seed": {
                "calculated": [
                    {
                        "name": "T1",
                        "label": "{{function}}",
                        "function": "Lemonlib.numToRoman({{Q1}})",
                        "temp": "true"
                    },
                    {
                        "name": "T2",
                        "label": "{{function}}",
                        "function": "Lemonlib.numToRoman({{Q2}})",
                        "temp": "true"
                    },
                    {
                        "name": "T3",
                        "label": "{{function}}",
                        "function": "Lemonlib.numToRoman({{Q3}})",
                        "temp": "true"
                    },
                    {
                        "name": "A1",
                        "label": "{{function}}",
                        "function": "{{Q1}}"
                    },
                    {
                        "name": "A2",
                        "label": "{{function}}",
                        "function": "{{Q2}}"
                    },
                    {
                        "name": "A3",
                        "label": "{{function}}",
                        "function": "{{Q3}}"
                    }
                ]
            },
            "algorithm": {
                "name": "calculateOperation",
                "params": {
                    "method": "equivLiteral",
                    "keyboard": "NUMERICAL"
                }
            }
        }
    ]
}</v>
      </c>
      <c r="C492" s="220" t="str">
        <f t="shared" si="11"/>
        <v>#REF!</v>
      </c>
      <c r="D492" s="220" t="str">
        <f t="shared" si="2"/>
        <v>#REF!</v>
      </c>
    </row>
    <row r="493" ht="15.75" customHeight="1">
      <c r="A493" s="220" t="str">
        <f>Seeds!AA504</f>
        <v>M2-NyO-53a-E-1</v>
      </c>
      <c r="B493" s="220" t="str">
        <f>Seeds!Z504</f>
        <v>{
    "id": "M2-NyO-53a-E-1",
    "seed": {
        "parameters": [
            {
                "name": "Q1",
                "label": null,
                "min": 1,
                "max": 12,
                "step": 1
            }
        ],
        "uniques": true
    },
    "scaffolding": [
        {
            "id": "step-0",
            "stimulus": "&lt;p&gt;Escribe el valor de este número romano.&lt;/p&gt;",
            "template": "&lt;p&gt;{{T1}} →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la primera actividad.&lt;/p&gt;",
            "template": "&lt;p&gt;{{T1}} → {{response}}&lt;/p&gt;",
            "seed": {
                "calculated": [
                    {
                        "name": "T1",
                        "label": "{{function}}",
                        "function": "Lemonlib.numToRoman({{Q1}})",
                        "temp": "true"
                    },
                    {
                        "name": "A1",
                        "label": "{{function}}",
                        "function": "{{Q1}}"
                    }
                ]
            },
            "algorithm": {
                "name": "calculateOperation",
                "params": {
                    "method": "equivLiteral",
                    "keyboard": "NUMERICAL"
                }
            }
        }
    ]
}</v>
      </c>
      <c r="C493" s="220" t="str">
        <f t="shared" si="11"/>
        <v>#REF!</v>
      </c>
      <c r="D493" s="220" t="str">
        <f t="shared" si="2"/>
        <v>#REF!</v>
      </c>
    </row>
    <row r="494" ht="15.75" customHeight="1">
      <c r="A494" s="220" t="str">
        <f>Seeds!AA505</f>
        <v>M2-NyO-53a-A-1</v>
      </c>
      <c r="B494" s="220" t="str">
        <f>Seeds!Z505</f>
        <v>{
    "id": "M2-NyO-53a-A-1",
    "seed": {
        "parameters": [
            {
                "name": "Q1",
                "label": null,
                "min": 1,
                "max": 12,
                "step": 1
            }
        ],
        "uniques": true
    },
    "scaffolding": [
        {
            "id": "step-0",
            "stimulus": "&lt;p&gt;La manecilla de las horas de un reloj señala al número {{T1}}. ¿Cuál es su valor?&lt;/p&gt;",
            "template": "&lt;p&gt;La manecilla señala el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v>
      </c>
      <c r="C494" s="220" t="str">
        <f t="shared" si="11"/>
        <v>#REF!</v>
      </c>
      <c r="D494" s="220" t="str">
        <f t="shared" si="2"/>
        <v>#REF!</v>
      </c>
    </row>
    <row r="495" ht="15.75" customHeight="1">
      <c r="A495" s="220" t="str">
        <f>Seeds!AA506</f>
        <v>M2-NyO-53a-A-2</v>
      </c>
      <c r="B495" s="220" t="str">
        <f>Seeds!Z506</f>
        <v>{
    "id": "M2-NyO-53a-A-2",
    "seed": {
        "parameters": [
            {
                "name": "Q1",
                "label": null,
                "min": 1,
                "max": 12,
                "step": 1
            }
        ],
        "uniques": true
    },
    "scaffolding": [
        {
            "id": "step-0",
            "stimulus": "&lt;p&gt;En una excavación se ha encontrado una estatua romana con el número {{T1}} grabado en su base. Escribe su valor.&lt;/p&gt;",
            "template": "&lt;p&gt;Su valor es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v>
      </c>
      <c r="C495" s="220" t="str">
        <f t="shared" si="11"/>
        <v>#REF!</v>
      </c>
      <c r="D495" s="220" t="str">
        <f t="shared" si="2"/>
        <v>#REF!</v>
      </c>
    </row>
    <row r="496" ht="15.75" customHeight="1">
      <c r="A496" s="220" t="str">
        <f>Seeds!AA507</f>
        <v>M2-NyO-53a-A-3</v>
      </c>
      <c r="B496" s="220" t="str">
        <f>Seeds!Z507</f>
        <v>{
    "id": "M2-NyO-53a-A-3",
    "seed": {
        "parameters": [
            {
                "name": "Q1",
                "label": null,
                "min": 1,
                "max": 12,
                "step": 1
            }
        ],
        "uniques": true
    },
    "scaffolding": [
        {
            "id": "step-0",
            "stimulus": "&lt;p&gt;Según la profesora de Clara, un famoso escritor vivió en el siglo {{T1}}. Escribe el valor de este número.&lt;/p&gt;",
            "template": "&lt;p&gt;Su valor es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v>
      </c>
      <c r="C496" s="220" t="str">
        <f t="shared" si="11"/>
        <v>#REF!</v>
      </c>
      <c r="D496" s="220" t="str">
        <f t="shared" si="2"/>
        <v>#REF!</v>
      </c>
    </row>
    <row r="497" ht="15.75" customHeight="1">
      <c r="A497" s="220" t="str">
        <f>Seeds!AA508</f>
        <v>M2-MyM-1a-I-1</v>
      </c>
      <c r="B497" s="220" t="str">
        <f>Seeds!Z508</f>
        <v>{
    "id": "M2-MyM-1a-I-1",
    "stimulus": "&lt;p&gt;Selecciona la longitud que se mide en centímetros.&lt;/p&gt;",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v>
      </c>
      <c r="C497" s="220" t="str">
        <f t="shared" si="11"/>
        <v>#REF!</v>
      </c>
      <c r="D497" s="220" t="str">
        <f t="shared" si="2"/>
        <v>#REF!</v>
      </c>
    </row>
    <row r="498" ht="15.75" customHeight="1">
      <c r="A498" s="220" t="str">
        <f>Seeds!AA509</f>
        <v>M2-MyM-1a-I-2</v>
      </c>
      <c r="B498" s="220" t="str">
        <f>Seeds!Z509</f>
        <v>{
    "id": "M2-MyM-1a-I-2",
    "stimulus": "&lt;p&gt;Selecciona el objeto que se mide en metros.&lt;/p&gt;",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v>
      </c>
      <c r="C498" s="220" t="str">
        <f t="shared" si="11"/>
        <v>#REF!</v>
      </c>
      <c r="D498" s="220" t="str">
        <f t="shared" si="2"/>
        <v>#REF!</v>
      </c>
    </row>
    <row r="499" ht="15.75" customHeight="1">
      <c r="A499" s="220" t="str">
        <f>Seeds!AA510</f>
        <v>M2-MyM-1a-E-1</v>
      </c>
      <c r="B499" s="220" t="str">
        <f>Seeds!Z510</f>
        <v>{
    "id": "M2-MyM-1a-E-1",
    "stimulus": "&lt;p&gt;Completa esta oración.&lt;/p&gt;",
    "template": "&lt;p&gt;Un autobús mide 10 {{response}}.&lt;/p&gt;",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"group": 1
            },
            {
                "name": "A2",
                "label": "{{function}}",
                "function": "centímetros",
                "incorrect": true,
                "group": 1
            }
        ],
        "uniques": true
    },
    "algorithm": {
        "name": "groupResponses",
        "template": "Cloze with drop down"
    }
}</v>
      </c>
      <c r="C499" s="220" t="str">
        <f t="shared" si="11"/>
        <v>#REF!</v>
      </c>
      <c r="D499" s="220" t="str">
        <f t="shared" si="2"/>
        <v>#REF!</v>
      </c>
    </row>
    <row r="500" ht="15.75" customHeight="1">
      <c r="A500" s="220" t="str">
        <f>Seeds!AA511</f>
        <v>M2-MyM-1a-E-2</v>
      </c>
      <c r="B500" s="220" t="str">
        <f>Seeds!Z511</f>
        <v>{
    "id": "M2-MyM-1a-E-2",
    "stimulus": "&lt;p&gt;Completa esta oración.&lt;/p&gt;",
    "template": "&lt;p&gt;La habitación de Lara mide 3 {{response}} de largo.&lt;/p&gt;",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"group": 1
            },
            {
                "name": "A2",
                "label": "{{function}}",
                "function": "centímetros",
                "incorrect": true,
                "group": 1
            }
        ],
        "uniques": true
    },
    "algorithm": {
        "name": "groupResponses",
        "template": "Cloze with drop down"
    }
}</v>
      </c>
      <c r="C500" s="220" t="str">
        <f t="shared" si="11"/>
        <v>#REF!</v>
      </c>
      <c r="D500" s="220" t="str">
        <f t="shared" si="2"/>
        <v>#REF!</v>
      </c>
    </row>
    <row r="501" ht="15.75" customHeight="1">
      <c r="A501" s="220" t="str">
        <f>Seeds!AA512</f>
        <v>M2-MyM-1a-E-3</v>
      </c>
      <c r="B501" s="220" t="str">
        <f>Seeds!Z512</f>
        <v>{
    "id": "M2-MyM-1a-E-3",
    "stimulus": "&lt;p&gt;Completa esta oración.&lt;/p&gt;",
    "template": "&lt;p&gt;El taburete de la cocina mide 48 {{response}} de alto.&lt;/p&gt;",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"incorrect": true,
                "group": 1
            },
            {
                "name": "A2",
                "label": "{{function}}",
                "function": "centímetros",
                "group": 1
            }
        ],
        "uniques": true
    },
    "algorithm": {
        "name": "groupResponses",
        "template": "Cloze with drop down"
    }
}</v>
      </c>
      <c r="C501" s="220" t="str">
        <f t="shared" si="11"/>
        <v>#REF!</v>
      </c>
      <c r="D501" s="220" t="str">
        <f t="shared" si="2"/>
        <v>#REF!</v>
      </c>
    </row>
    <row r="502" ht="15.75" customHeight="1">
      <c r="A502" s="220" t="str">
        <f>Seeds!AA513</f>
        <v>M2-MyM-1a-E-4</v>
      </c>
      <c r="B502" s="220" t="str">
        <f>Seeds!Z513</f>
        <v>{
    "id": "M2-MyM-1a-E-4",
    "stimulus": "&lt;p&gt;Completa esta oración.&lt;/p&gt;",
    "template": "&lt;p&gt;Un peine mide 28 {{response}}.&lt;/p&gt;",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"incorrect": true,
                "group": 1
            },
            {
                "name": "A2",
                "label": "{{function}}",
                "function": "centímetros",
                "group": 1
            }
        ],
        "uniques": true
    },
    "algorithm": {
        "name": "groupResponses",
        "template": "Cloze with drop down"
    }
}</v>
      </c>
      <c r="C502" s="220" t="str">
        <f t="shared" si="11"/>
        <v>#REF!</v>
      </c>
      <c r="D502" s="220" t="str">
        <f t="shared" si="2"/>
        <v>#REF!</v>
      </c>
    </row>
    <row r="503" ht="15.75" customHeight="1">
      <c r="A503" s="220" t="str">
        <f>Seeds!AA514</f>
        <v>M2-MyM-1b-I-1</v>
      </c>
      <c r="B503" s="220" t="str">
        <f>Seeds!Z514</f>
        <v>{
    "id": "M2-MyM-1b-I-1",
    "stimulus": "&lt;p&gt;Selecciona el animal más alto.&lt;/p&gt;",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src=\"https://blueberry-assets.oneclick.es/M2_MyM_1b_1.svg\" height=\"200\"&gt;&lt;/img&gt;&lt;/div&gt;"
            },
            {
                "name": "A2",
                "label": "{{function}}",
                "function": "&lt;div style=\"display:flex; justify-content:center;\"&gt;&lt;img src=\"https://blueberry-assets.oneclick.es/M2_MyM_1b_2.svg\" height=\"200\"&gt;&lt;/img&gt;&lt;/div&gt;"
            },
            {
                "name": "A3",
                "label": "{{function}}",
                "function": "&lt;div style=\"display:flex; justify-content:center;\"&gt;&lt;img src=\"https://blueberry-assets.oneclick.es/M2_MyM_1b_3.svg\" height=\"200\"&gt;&lt;/img&gt;&lt;/div&gt;"
            },
            {
                "name": "A4",
                "label": "{{function}}",
                "function": "&lt;div style=\"display:flex; justify-content:center;\"&gt;&lt;img src=\"https://blueberry-assets.oneclick.es/M2_MyM_1b_7.svg\" height=\"200\"&gt;&lt;/img&gt;&lt;/div&gt;",
                "incorrect": true
            },
            {
                "name": "A5",
                "label": "{{function}}",
                "function": "&lt;div style=\"display:flex; justify-content:center;\"&gt;&lt;img src=\"https://blueberry-assets.oneclick.es/M2_MyM_1b_8.svg\" height=\"200\"&gt;&lt;/img&gt;&lt;/div&gt;",
                "incorrect": true
            },
            {
                "name": "A6",
                "label": "{{function}}",
                "function": "&lt;div style=\"display:flex; justify-content:center;\"&gt;&lt;img src=\"https://blueberry-assets.oneclick.es/M2_MyM_1b_9.svg\" height=\"200\"&gt;&lt;/img&gt;&lt;/div&gt;",
                "incorrect": true
            }
        ],
        "uniques": true
    },
    "algorithm": {
        "name": "trueFalse",
        "template": "Multiple choice – standard",
        "params": {
            "countCorrect": 1,
            "countIncorrect": 2,
            "showCheckIcon": false,
            "columns": 3
        }
    }
}</v>
      </c>
      <c r="C503" s="220" t="str">
        <f t="shared" si="11"/>
        <v>#REF!</v>
      </c>
      <c r="D503" s="220" t="str">
        <f t="shared" si="2"/>
        <v>#REF!</v>
      </c>
    </row>
    <row r="504" ht="15.75" customHeight="1">
      <c r="A504" s="220" t="str">
        <f>Seeds!AA515</f>
        <v>M2-MyM-1b-I-2</v>
      </c>
      <c r="B504" s="220" t="str">
        <f>Seeds!Z515</f>
        <v>{"id":"M2-MyM-1b-I-2","stimulus":"&lt;p&gt;Observa las imágenes y selecciona la planta de menor longitud.&lt;/p&gt;","hint":"&lt;p&gt;La planta con menor longitud es la más corta.&lt;/p&gt;","feedback":"&lt;p&gt;La planta con menor longitud es la más corta.&lt;/p&gt;","seed":{"parameters":[],"calculated":[{"name":"A1","label":"{{function}}","function":"&lt;div style=\"display:flex; justify-content:center;\"&gt;&lt;img src=\"https://blueberry-assets.oneclick.es/M2_MyM_1b_4.svg\" width=\"150\"&gt;&lt;/img&gt;&lt;/div&gt;","incorrect":true},{"name":"A2","label":"{{function}}","function":"&lt;div style=\"display:flex; justify-content:center;\"&gt;&lt;img src=\"https://blueberry-assets.oneclick.es/M2_MyM_1b_5.svg\" width=\"150\"&gt;&lt;/img&gt;&lt;/div&gt;","incorrect":true},{"name":"A3","label":"{{function}}","function":"&lt;div style=\"display:flex; justify-content:center;\"&gt;&lt;img src=\"https://blueberry-assets.oneclick.es/M2_MyM_1b_6.svg\" width=\"150\"&gt;&lt;/img&gt;&lt;/div&gt;"}],"uniques":true},"algorithm":{"name":"trueFalse","template":"Multiple choice – standard","params":{"countCorrect":1,"countIncorrect":2,"showCheckIcon":false,"columns":3}}}</v>
      </c>
      <c r="C504" s="220" t="str">
        <f t="shared" si="11"/>
        <v>#REF!</v>
      </c>
      <c r="D504" s="220" t="str">
        <f t="shared" si="2"/>
        <v>#REF!</v>
      </c>
    </row>
    <row r="505" ht="15.75" customHeight="1">
      <c r="A505" s="220" t="str">
        <f>Seeds!AA516</f>
        <v>M2-MyM-1b-E-1</v>
      </c>
      <c r="B505" s="220" t="str">
        <f>Seeds!Z516</f>
        <v>{"id":"M2-MyM-1b-E-1","stimulus":"&lt;p&gt;Observa las imágenes y completa la frase.&lt;/p&gt;&lt;div style=\"display:flex; justify-content:center;\"&gt;&lt;img src=\"https://blueberry-assets.oneclick.es/M2_MyM_1d_2.svg\" width=\"150\"&gt;&lt;/img&gt;&lt;img src=\"https://blueberry-assets.oneclick.es/M2_G_1d_8.svg\" width=\"150\"&gt;&lt;/img&gt;&lt;img src=\"https://blueberry-assets.oneclick.es/M2_MyM_3d_1.svg\" width=\"150\"&gt;&lt;/img&gt;&lt;/div&gt;","template":"El objeto con mayor longitud es {{response}}.","hint":"&lt;p&gt;Un objeto tiene mayor longitud que otro cuando es más largo.&lt;/p&gt;","feedback":"&lt;p&gt;Un objeto tiene mayor longitud que otro cuando es más largo.&lt;/p&gt;","seed":{"parameters":[],"calculated":[{"name":"A1","label":"{{function}}","function":"el edificio","group":1},{"name":"A2","label":"{{function}}","function":"el caballo","group":1,"incorrect":true},{"name":"A3","label":"{{function}}","function":"la mesa","group":1,"incorrect":true}],"uniques":true},"algorithm":{"name":"groupResponses","template":"Cloze with drop down"}}</v>
      </c>
      <c r="C505" s="220" t="str">
        <f t="shared" si="11"/>
        <v>#REF!</v>
      </c>
      <c r="D505" s="220" t="str">
        <f t="shared" si="2"/>
        <v>#REF!</v>
      </c>
    </row>
    <row r="506" ht="15.75" customHeight="1">
      <c r="A506" s="220" t="str">
        <f>Seeds!AA517</f>
        <v>M2-MyM-1b-E-2</v>
      </c>
      <c r="B506" s="220" t="str">
        <f>Seeds!Z517</f>
        <v>{"id":"M2-MyM-1b-E-2","stimulus":"&lt;p&gt;Observa las imágenes y completa la frase.&lt;/p&gt;&lt;div style=\"display:flex; justify-content:center;\"&gt;&lt;img src=\"https://blueberry-assets.oneclick.es/M2_NyO_20a_7.svg\" width=\"150\"&gt;&lt;/img&gt;&lt;img src=\"https://blueberry-assets.oneclick.es/M2_NyO_20a_10.svg\" width=\"150\"&gt;&lt;/img&gt;&lt;img src=\"https://blueberry-assets.oneclick.es/M2_MyM_3d_12.svg\" width=\"150\"&gt;&lt;/img&gt;&lt;/div&gt;","template":"El objeto con menor longitud es {{response}}.","hint":"&lt;p&gt;Un objeto tiene menor longitud que otro cuando es más corto.&lt;/p&gt;","feedback":"&lt;p&gt;Un objeto tiene menor longitud que otro cuando es más corto.&lt;/p&gt;","seed":{"parameters":[],"calculated":[{"name":"A1","label":"{{function}}","function":"la taza","group":1},{"name":"A2","label":"{{function}}","function":"el tenedor","group":1,"incorrect":true},{"name":"A3","label":"{{function}}","function":"la televisión","group":1,"incorrect":true}],"uniques":true},"algorithm":{"name":"groupResponses","template":"Cloze with drop down"}}</v>
      </c>
      <c r="C506" s="220" t="str">
        <f t="shared" si="11"/>
        <v>#REF!</v>
      </c>
      <c r="D506" s="220" t="str">
        <f t="shared" si="2"/>
        <v>#REF!</v>
      </c>
    </row>
    <row r="507" ht="15.75" customHeight="1">
      <c r="A507" s="220" t="str">
        <f>Seeds!AA518</f>
        <v>M2-MyM-1b-E-3</v>
      </c>
      <c r="B507" s="220" t="str">
        <f>Seeds!Z518</f>
        <v>{"id":"M2-MyM-1b-E-3","stimulus":"&lt;p&gt;Observa las imágenes y completa la frase.&lt;/p&gt;&lt;div style=\"display:flex; justify-content:center;\"&gt;&lt;img src=\"https://blueberry-assets.oneclick.es/M2_EyP_1b_1.svg\" width=\"150\"&gt;&lt;/img&gt;&lt;img src=\"https://blueberry-assets.oneclick.es/M2_EyP_1b_2.svg\" width=\"150\"&gt;&lt;/img&gt;&lt;img src=\"https://blueberry-assets.oneclick.es/M2_EyP_1b_3.svg\" width=\"150\"&gt;&lt;/img&gt;&lt;/div&gt;","template":"El vehículo con mayor longitud es {{response}}.","hint":"&lt;p&gt;Un objeto tiene mayor longitud que otro cuando es más largo.&lt;/p&gt;","feedback":"&lt;p&gt;Un objeto tiene mayor longitud que otro cuando es más largo.&lt;/p&gt;","seed":{"parameters":[],"calculated":[{"name":"A1","label":"{{function}}","function":"el autobús","group":1},{"name":"A2","label":"{{function}}","function":"el coche","group":1,"incorrect":true},{"name":"A3","label":"{{function}}","function":"la bicicleta","group":1,"incorrect":true}],"uniques":true},"algorithm":{"name":"groupResponses","template":"Cloze with drop down"}}</v>
      </c>
      <c r="C507" s="220" t="str">
        <f t="shared" si="11"/>
        <v>#REF!</v>
      </c>
      <c r="D507" s="220" t="str">
        <f t="shared" si="2"/>
        <v>#REF!</v>
      </c>
    </row>
    <row r="508" ht="15.75" customHeight="1">
      <c r="A508" s="220" t="str">
        <f>Seeds!AA519</f>
        <v>M2-MyM-1c-I-1</v>
      </c>
      <c r="B508" s="220" t="str">
        <f>Seeds!Z519</f>
        <v>{"id":"M2-MyM-1c-I-1","stimulus":"&lt;p&gt;¿Cuántos palmos mide el largo de la cama?&lt;/p&gt;&lt;div style=\"display:flex; justify-content:center;\"&gt;&lt;img src=\"https://blueberry-assets.oneclick.es/M2_MyM_1c_2.svg\"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5","group":1},{"name":"A2","label":"{{function}}","function":"6","incorrect":true,"group":1},{"name":"A3","label":"{{function}}","function":"8","incorrect":true,"group":1}],"uniques":true},"algorithm":{"name":"groupResponses","template":"Cloze with drop down"}}</v>
      </c>
      <c r="C508" s="220" t="str">
        <f t="shared" si="11"/>
        <v>#REF!</v>
      </c>
      <c r="D508" s="220" t="str">
        <f t="shared" si="2"/>
        <v>#REF!</v>
      </c>
    </row>
    <row r="509" ht="15.75" customHeight="1">
      <c r="A509" s="220" t="str">
        <f>Seeds!AA520</f>
        <v>M2-MyM-1c-I-2</v>
      </c>
      <c r="B509" s="220" t="str">
        <f>Seeds!Z520</f>
        <v>{"id":"M2-MyM-1c-I-2","stimulus":"&lt;p&gt;¿Cuántos palmos mide la pizarra?&lt;/p&gt;&lt;div style=\"display:flex; justify-content:center;\"&gt;&lt;img src=\"https://blueberry-assets.oneclick.es/M2_MyM_1c_3.svg\"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9","group":1},{"name":"A2","label":"{{function}}","function":"7","incorrect":true,"group":1},{"name":"A3","label":"{{function}}","function":"8","incorrect":true,"group":1}],"uniques":true},"algorithm":{"name":"groupResponses","template":"Cloze with drop down"}}</v>
      </c>
      <c r="C509" s="220" t="str">
        <f t="shared" si="11"/>
        <v>#REF!</v>
      </c>
      <c r="D509" s="220" t="str">
        <f t="shared" si="2"/>
        <v>#REF!</v>
      </c>
    </row>
    <row r="510" ht="15.75" customHeight="1">
      <c r="A510" s="220" t="str">
        <f>Seeds!AA521</f>
        <v>M2-MyM-1c-I-3</v>
      </c>
      <c r="B510" s="220" t="str">
        <f>Seeds!Z521</f>
        <v>{"id":"M2-MyM-1c-I-3","stimulus":"&lt;p&gt;¿Cuántos palmos mide la mesa?&lt;/p&gt;&lt;div style=\"display:flex; justify-content:center;\"&gt;&lt;img src=\"https://blueberry-assets.oneclick.es/M2_MyM_1c_4.svg\"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4","group":1},{"name":"A2","label":"{{function}}","function":"5","incorrect":true,"group":1},{"name":"A3","label":"{{function}}","function":"6","incorrect":true,"group":1}],"uniques":true},"algorithm":{"name":"groupResponses","template":"Cloze with drop down"}}</v>
      </c>
      <c r="C510" s="220" t="str">
        <f t="shared" si="11"/>
        <v>#REF!</v>
      </c>
      <c r="D510" s="220" t="str">
        <f t="shared" si="2"/>
        <v>#REF!</v>
      </c>
    </row>
    <row r="511" ht="15.75" customHeight="1">
      <c r="A511" s="220" t="str">
        <f>Seeds!AA522</f>
        <v>M2-MyM-1c-E-1</v>
      </c>
      <c r="B511" s="220" t="str">
        <f>Seeds!Z522</f>
        <v>{"id":"M2-MyM-1c-E-1","stimulus":"&lt;p&gt;¿Cuántos palmos mide la televisión?&lt;/p&gt;&lt;div style=\"display:flex; justify-content:center;\"&gt;&lt;img src=\"https://blueberry-assets.oneclick.es/M2_MyM_1c_5.svg\" width=\"300\"&gt;&lt;/img&gt;&lt;/div&gt;","template":"Mide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width=\"300\"&gt;&lt;/img&gt;&lt;/div&gt;","seed":{"parameters":[],"calculated":[{"name":"A1","label":"{{function}}","function":"6"}],"uniques":true},"algorithm":{"name":"calculateOperation","params":{"method":"equivLiteral","keyboard":"NUMERICAL"}}}</v>
      </c>
      <c r="C511" s="220" t="str">
        <f t="shared" si="11"/>
        <v>#REF!</v>
      </c>
      <c r="D511" s="220" t="str">
        <f t="shared" si="2"/>
        <v>#REF!</v>
      </c>
    </row>
    <row r="512" ht="15.75" customHeight="1">
      <c r="A512" s="220" t="str">
        <f>Seeds!AA523</f>
        <v>M2-MyM-1c-E-2</v>
      </c>
      <c r="B512" s="220" t="str">
        <f>Seeds!Z523</f>
        <v>{"id":"M2-MyM-1c-E-2","stimulus":"&lt;p&gt;¿Cuántos palmos mide el cuadro?&lt;/p&gt;&lt;div style=\"display:flex; justify-content:center;\"&gt;&lt;img src=\"https://blueberry-assets.oneclick.es/M2_MyM_1c_6.svg\" width=\"300\"&gt;&lt;/img&gt;&lt;/div&gt;","template":"Mide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width=\"300\"&gt;&lt;/img&gt;&lt;/div&gt;","seed":{"parameters":[],"calculated":[{"name":"A1","label":"{{function}}","function":"5"}],"uniques":true},"algorithm":{"name":"calculateOperation","params":{"method":"equivLiteral","keyboard":"NUMERICAL"}}}</v>
      </c>
      <c r="C512" s="220" t="str">
        <f t="shared" si="11"/>
        <v>#REF!</v>
      </c>
      <c r="D512" s="220" t="str">
        <f t="shared" si="2"/>
        <v>#REF!</v>
      </c>
    </row>
    <row r="513" ht="15.75" customHeight="1">
      <c r="A513" s="220" t="str">
        <f>Seeds!AA524</f>
        <v>M2-MyM-1c-E-3</v>
      </c>
      <c r="B513" s="220" t="str">
        <f>Seeds!Z524</f>
        <v>{"id":"M2-MyM-1c-E-3","stimulus":"&lt;p&gt;¿Cuántos palmos mide la maleta?&lt;/p&gt;&lt;div style=\"display:flex; justify-content:center;\"&gt;&lt;img src=\"https://blueberry-assets.oneclick.es/M2_MyM_1c_7.svg\" width=\"300\"&gt;&lt;/img&gt;&lt;/div&gt;","template":"Mide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width=\"300\"&gt;&lt;/img&gt;&lt;/div&gt;","seed":{"parameters":[],"calculated":[{"name":"A1","label":"{{function}}","function":"4"}],"uniques":true},"algorithm":{"name":"calculateOperation","params":{"method":"equivLiteral","keyboard":"NUMERICAL"}}}</v>
      </c>
      <c r="C513" s="220" t="str">
        <f t="shared" si="11"/>
        <v>#REF!</v>
      </c>
      <c r="D513" s="220" t="str">
        <f t="shared" si="2"/>
        <v>#REF!</v>
      </c>
    </row>
    <row r="514" ht="15.75" customHeight="1">
      <c r="A514" s="220" t="str">
        <f>Seeds!AA525</f>
        <v>M2-MyM-1d-I-1</v>
      </c>
      <c r="B514" s="220" t="str">
        <f>Seeds!Z525</f>
        <v>{
    "id": "M2-MyM-1d-I-1",
    "stimulus": "&lt;p&gt;Arrastra las medidas con su imagen.&lt;/p&gt;",
    "hint": "&lt;p&gt;La longitud de objetos de gran tamaño se mide con el &lt;b&gt;metro.&lt;/b&gt;&lt;/p&gt;",
    "feedback": "&lt;p&gt;La longitud de objetos de gran tamaño se mide con el &lt;b&gt;metro.&lt;/b&gt;&lt;/p&gt;",
    "seed": {
        "parameters": [
            {
                "name": "Q1",
                "label": null,
                "list": [
                    "M2_MyM_1d_1.svg",
                    "M2_MyM_1d_2.svg",
                    "M2_MyM_1d_3.svg"
                ]
            },
            {
                "name": "Q2",
                "label": null,
                "list": [
                    "M2_MyM_1d_4.svg",
                    "M2_MyM_1d_5.svg",
                    "M2_MyM_1d_6.svg"
                ]
            },
            {
                "name": "Q3",
                "label": null,
                "list": [
                    "M2_MyM_1d_7.svg",
                    "M2_MyM_1d_8.svg",
                    "M2_MyM_1d_9.svg"
                ]
            }
        ],
        "calculated": [
            {
                "name": "A1",
                "label": "&lt;div style=\"display:flex; justify-content:center;\"&gt;&lt;img src=\"https://blueberry-assets.oneclick.es/{{Q1}}\" width=\"100\"&gt;&lt;/img&gt;&lt;/div&gt;",
                "function": "Entre 5 m y 10 m"
            },
            {
                "name": "A2",
                "label": "&lt;div style=\"display:flex; justify-content:center;\"&gt;&lt;img src=\"https://blueberry-assets.oneclick.es/{{Q2}}\" width=\"100\"&gt;&lt;/img&gt;&lt;/div&gt;",
                "function": "Entre 1 m y 2 m"
            },
            {
                "name": "A3",
                "label": "&lt;div style=\"display:flex; justify-content:center;\"&gt;&lt;img src=\"https://blueberry-assets.oneclick.es/{{Q3}}\" width=\"100\"&gt;&lt;/img&gt;&lt;/div&gt;",
                "function": "Entre 25 m y 70 m"
            }
        ],
        "uniques": true
    },
    "algorithm": {
        "name": "linkOperationResult",
        "template": "Match list",
        "params": {
            "invert": true
        }
    }
}</v>
      </c>
      <c r="C514" s="220" t="str">
        <f t="shared" si="11"/>
        <v>#REF!</v>
      </c>
      <c r="D514" s="220" t="str">
        <f t="shared" si="2"/>
        <v>#REF!</v>
      </c>
    </row>
    <row r="515" ht="15.75" customHeight="1">
      <c r="A515" s="220" t="str">
        <f>Seeds!AA526</f>
        <v>M2-MyM-1d-E-1</v>
      </c>
      <c r="B515" s="220" t="str">
        <f>Seeds!Z526</f>
        <v>{
    "id": "M2-MyM-1d-E-1",
    "stimulus": "&lt;p&gt;Observa la imagen y selecciona cuánto mide de alto.&lt;/p&gt;&lt;div style=\"display:flex; justify-content:center;\"&gt;&lt;img src=\"https://blueberry-assets.oneclick.es/{{Q1}}\" width=\"250\"&gt;&lt;/img&gt;&lt;/div&gt;",
    "hint": "&lt;p&gt;La longitud de objetos de gran tamaño se mide con el &lt;b&gt;metro.&lt;/b&gt;&lt;/p&gt;",
    "feedback": "&lt;p&gt;La longitud de objetos de gran tamaño se mide con el &lt;b&gt;metro.&lt;/b&gt;&lt;/p&gt;",
    "seed": {
        "parameters": [
            {
                "name": "Q1",
                "label": null,
                "list": [
                    "M2_MyM_1d_2.svg",
                    "M2_MyM_1d_3.svg"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false,
            "columns": 3
        }
    }
}</v>
      </c>
      <c r="C515" s="220" t="str">
        <f t="shared" si="11"/>
        <v>#REF!</v>
      </c>
      <c r="D515" s="220" t="str">
        <f t="shared" si="2"/>
        <v>#REF!</v>
      </c>
    </row>
    <row r="516" ht="15.75" customHeight="1">
      <c r="A516" s="220" t="str">
        <f>Seeds!AA527</f>
        <v>M2-MyM-1d-E-2</v>
      </c>
      <c r="B516" s="220" t="str">
        <f>Seeds!Z527</f>
        <v>{
    "id": "M2-MyM-1d-E-2",
    "stimulus": "&lt;p&gt;Observa la imagen y selecciona cuánto mide de alto.&lt;/p&gt;&lt;div style=\"display:flex; justify-content:center;\"&gt;&lt;img src=\"https://blueberry-assets.oneclick.es/{{Q1}}\" width=\"250\"&gt;&lt;/img&gt;&lt;/div&gt;",
    "hint": "&lt;p&gt;La longitud de objetos de gran tamaño se mide con el &lt;b&gt;metro.&lt;/b&gt;&lt;/p&gt;",
    "feedback": "&lt;p&gt;La longitud de objetos de gran tamaño se mide con el &lt;b&gt;metro.&lt;/b&gt;&lt;/p&gt;",
    "seed": {
        "parameters": [
            {
                "name": "Q1",
                "label": null,
                "list": [
                    "M2_MyM_1d_4.svg",
                    "M2_MyM_1d_5.svg",
                    "M2_MyM_1d_6.svg"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false,
            "columns": 3
        }
    }
}</v>
      </c>
      <c r="C516" s="220" t="str">
        <f t="shared" si="11"/>
        <v>#REF!</v>
      </c>
      <c r="D516" s="220" t="str">
        <f t="shared" si="2"/>
        <v>#REF!</v>
      </c>
    </row>
    <row r="517" ht="15.75" customHeight="1">
      <c r="A517" s="220" t="str">
        <f>Seeds!AA528</f>
        <v>M2-MyM-1d-E-3</v>
      </c>
      <c r="B517" s="220" t="str">
        <f>Seeds!Z528</f>
        <v>{
    "id": "M2-MyM-1d-E-3",
    "stimulus": "&lt;p&gt;Observa la imagen y selecciona cuánto mide de largo este campo.&lt;/p&gt;&lt;div style=\"display:flex; justify-content:center;\"&gt;&lt;img src=\"https://blueberry-assets.oneclick.es/{{Q1}}\" width=\"300\"&gt;&lt;/img&gt;&lt;/div&gt;",
    "hint": "&lt;p&gt;La longitud de objetos de gran tamaño se mide con el &lt;b&gt;metro.&lt;/b&gt;&lt;/p&gt;",
    "feedback": "&lt;p&gt;La longitud de objetos de gran tamaño se mide con el &lt;b&gt;metro.&lt;/b&gt;&lt;/p&gt;",
    "seed": {
        "parameters": [
            {
                "name": "Q1",
                "label": null,
                "list": [
                    "M2_MyM_1d_7.svg",
                    "M2_MyM_1d_8.svg",
                    "M2_MyM_1d_9.svg"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false,
            "columns": 3
        }
    }
}</v>
      </c>
      <c r="C517" s="220" t="str">
        <f t="shared" si="11"/>
        <v>#REF!</v>
      </c>
      <c r="D517" s="220" t="str">
        <f t="shared" si="2"/>
        <v>#REF!</v>
      </c>
    </row>
    <row r="518" ht="15.75" customHeight="1">
      <c r="A518" s="220" t="str">
        <f>Seeds!AA529</f>
        <v>M2-MyM-1e-I-1</v>
      </c>
      <c r="B518" s="220" t="str">
        <f>Seeds!Z529</f>
        <v>{"id":"M2-MyM-1e-I-1","stimulus":"&lt;p&gt;Observa la imagen y selecciona qué se está señalando.&lt;/p&gt;&lt;div style=\"display:flex; justify-content:center;\"&gt;&lt;img src=\"https://blueberry-assets.oneclick.es/M2_MyM_1e_2.svg\"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largo"},{"name":"A2","label":"{{function}}","function":"El ancho","incorrect":true},{"name":"A3","label":"{{function}}","function":"El alto","incorrect":true}],"uniques":true},"algorithm":{"name":"trueFalse","template":"Multiple choice – standard","params":{"countCorrect":1,"countIncorrect":2,"showCheckIcon":false,"columns":3}}}</v>
      </c>
      <c r="C518" s="220" t="str">
        <f t="shared" si="11"/>
        <v>#REF!</v>
      </c>
      <c r="D518" s="220" t="str">
        <f t="shared" si="2"/>
        <v>#REF!</v>
      </c>
    </row>
    <row r="519" ht="15.75" customHeight="1">
      <c r="A519" s="220" t="str">
        <f>Seeds!AA530</f>
        <v>M2-MyM-1e-I-2</v>
      </c>
      <c r="B519" s="220" t="str">
        <f>Seeds!Z530</f>
        <v>{"id":"M2-MyM-1e-I-2","stimulus":"&lt;p&gt;Observa la imagen y selecciona qué se está señalando.&lt;/p&gt;&lt;div style=\"display:flex; justify-content:center;\"&gt;&lt;img src=\"https://blueberry-assets.oneclick.es/M2_MyM_1e_3.svg\"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ancho"},{"name":"A3","label":"{{function}}","function":"El alto","incorrect":true}],"uniques":true},"algorithm":{"name":"trueFalse","template":"Multiple choice – standard","params":{"countCorrect":1,"countIncorrect":2,"showCheckIcon":false,"columns":3}}}</v>
      </c>
      <c r="C519" s="220" t="str">
        <f t="shared" si="11"/>
        <v>#REF!</v>
      </c>
      <c r="D519" s="220" t="str">
        <f t="shared" si="2"/>
        <v>#REF!</v>
      </c>
    </row>
    <row r="520" ht="15.75" customHeight="1">
      <c r="A520" s="220" t="str">
        <f>Seeds!AA531</f>
        <v>M2-MyM-1e-I-3</v>
      </c>
      <c r="B520" s="220" t="str">
        <f>Seeds!Z531</f>
        <v>{"id":"M2-MyM-1e-I-3","stimulus":"&lt;p&gt;Observa la imagen y selecciona qué se está señalando.&lt;/p&gt;&lt;div style=\"display:flex; justify-content:center;\"&gt;&lt;img src=\"https://blueberry-assets.oneclick.es/M2_MyM_1e_4.svg\"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ancho","incorrect":true},{"name":"A3","label":"{{function}}","function":"El alto"}],"uniques":true},"algorithm":{"name":"trueFalse","template":"Multiple choice – standard","params":{"countCorrect":1,"countIncorrect":2,"showCheckIcon":false,"columns":3}}}</v>
      </c>
      <c r="C520" s="220" t="str">
        <f t="shared" si="11"/>
        <v>#REF!</v>
      </c>
      <c r="D520" s="220" t="str">
        <f t="shared" si="2"/>
        <v>#REF!</v>
      </c>
    </row>
    <row r="521" ht="15.75" customHeight="1">
      <c r="A521" s="220" t="str">
        <f>Seeds!AA532</f>
        <v>M2-MyM-1e-I-4</v>
      </c>
      <c r="B521" s="220" t="str">
        <f>Seeds!Z532</f>
        <v>{"id":"M2-MyM-1e-I-4","stimulus":"&lt;p&gt;Observa la imagen y selecciona qué se está señalando.&lt;/p&gt;&lt;div style=\"display:flex; justify-content:center;\"&gt;&lt;img src=\"https://blueberry-assets.oneclick.es/M2_MyM_1e_5.svg\"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largo"},{"name":"A2","label":"{{function}}","function":"El ancho","incorrect":true},{"name":"A3","label":"{{function}}","function":"El alto","incorrect":true}],"uniques":true},"algorithm":{"name":"trueFalse","template":"Multiple choice – standard","params":{"countCorrect":1,"countIncorrect":2,"showCheckIcon":false,"columns":3}}}</v>
      </c>
      <c r="C521" s="220" t="str">
        <f t="shared" si="11"/>
        <v>#REF!</v>
      </c>
      <c r="D521" s="220" t="str">
        <f t="shared" si="2"/>
        <v>#REF!</v>
      </c>
    </row>
    <row r="522" ht="15.75" customHeight="1">
      <c r="A522" s="220" t="str">
        <f>Seeds!AA533</f>
        <v>M2-MyM-1e-I-5</v>
      </c>
      <c r="B522" s="220" t="str">
        <f>Seeds!Z533</f>
        <v>{"id":"M2-MyM-1e-I-5","stimulus":"&lt;p&gt;Observa la imagen y selecciona qué se está señalando.&lt;/p&gt;&lt;div style=\"display:flex; justify-content:center;\"&gt;&lt;img src=\"https://blueberry-assets.oneclick.es/M2_MyM_1e_6.svg\"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ancho"},{"name":"A3","label":"{{function}}","function":"El alto","incorrect":true}],"uniques":true},"algorithm":{"name":"trueFalse","template":"Multiple choice – standard","params":{"countCorrect":1,"countIncorrect":2,"showCheckIcon":false,"columns":3}}}</v>
      </c>
      <c r="C522" s="220" t="str">
        <f t="shared" si="11"/>
        <v>#REF!</v>
      </c>
      <c r="D522" s="220" t="str">
        <f t="shared" si="2"/>
        <v>#REF!</v>
      </c>
    </row>
    <row r="523" ht="15.75" customHeight="1">
      <c r="A523" s="220" t="str">
        <f>Seeds!AA534</f>
        <v>M2-MyM-1e-I-6</v>
      </c>
      <c r="B523" s="220" t="str">
        <f>Seeds!Z534</f>
        <v>{"id":"M2-MyM-1e-I-6","stimulus":"&lt;p&gt;Observa la imagen y selecciona qué se está señalando.&lt;/p&gt;&lt;div style=\"display:flex; justify-content:center;\"&gt;&lt;img src=\"https://blueberry-assets.oneclick.es/M2_MyM_1e_7.svg\" width=\"250\"&gt;&lt;/img&gt;&lt;/div&gt;","hint":"&lt;div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ancho","incorrect":true},{"name":"A3","label":"{{function}}","function":"El alto"}],"uniques":true},"algorithm":{"name":"trueFalse","template":"Multiple choice – standard","params":{"countCorrect":1,"countIncorrect":2,"showCheckIcon":false,"columns":3}}}</v>
      </c>
      <c r="C523" s="220" t="str">
        <f t="shared" si="11"/>
        <v>#REF!</v>
      </c>
      <c r="D523" s="220" t="str">
        <f t="shared" si="2"/>
        <v>#REF!</v>
      </c>
    </row>
    <row r="524" ht="15.75" customHeight="1">
      <c r="A524" s="220" t="str">
        <f>Seeds!AA535</f>
        <v>M2-MyM-1e-E-1</v>
      </c>
      <c r="B524" s="220" t="str">
        <f>Seeds!Z535</f>
        <v>{
    "id": "M2-MyM-1e-E-1",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
            {
                "name": "A2",
                "label": "ancho",
                "incorrect": true
            },
            {
                "name": "A3",
                "label": "alto",
                "incorrect": true
            }
        ],
        "uniques": true
    },
    "algorithm": {
        "name": "labelImage",
        "template": "LabelImageDragDropV2",
        "params": {
            "image": {
                "src": "https://blueberry-assets.oneclick.es/M2_MyM_1e_8.png",
                "width": 500,
                "height": 200,
                "alt": "",
                "title": "",
                "percent": 1.2
            },
            "responses": [
                {
                    "x": 70,
                    "y": 260,
                    "z": 15,
                    "width": 60,
                    "height": 30,
                    "pointer": ""
                }
            ],
            "fontSize": 10
        }
    }
}</v>
      </c>
      <c r="C524" s="220" t="str">
        <f t="shared" si="11"/>
        <v>#REF!</v>
      </c>
      <c r="D524" s="220" t="str">
        <f t="shared" si="2"/>
        <v>#REF!</v>
      </c>
    </row>
    <row r="525" ht="15.75" customHeight="1">
      <c r="A525" s="220" t="str">
        <f>Seeds!AA536</f>
        <v>M2-MyM-1e-E-2</v>
      </c>
      <c r="B525" s="220" t="str">
        <f>Seeds!Z536</f>
        <v>{
    "id": "M2-MyM-1e-E-2",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
            {
                "name": "A3",
                "label": "alto",
                "incorrect": true
            }
        ],
        "uniques": true
    },
    "algorithm": {
        "name": "labelImage",
        "template": "LabelImageDragDropV2",
        "params": {
            "image": {
                "src": "https://blueberry-assets.oneclick.es/M2_MyM_1e_9.png",
                "width": 650,
                "height": 300,
                "alt": "",
                "title": "",
                "percent": 1.2
            },
            "responses": [
                {
                    "x": 180,
                    "y": 260,
                    "z": 15,
                    "width": 60,
                    "height": 25,
                    "pointer": ""
                }
            ],
            "fontSize": 10
        }
    }
}</v>
      </c>
      <c r="C525" s="220" t="str">
        <f t="shared" si="11"/>
        <v>#REF!</v>
      </c>
      <c r="D525" s="220" t="str">
        <f t="shared" si="2"/>
        <v>#REF!</v>
      </c>
    </row>
    <row r="526" ht="15.75" customHeight="1">
      <c r="A526" s="220" t="str">
        <f>Seeds!AA537</f>
        <v>M2-MyM-1e-E-3</v>
      </c>
      <c r="B526" s="220" t="str">
        <f>Seeds!Z537</f>
        <v>{
    "id": "M2-MyM-1e-E-3",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"incorrect": true
            },
            {
                "name": "A3",
                "label": "alto"
            }
        ],
        "uniques": true
    },
    "algorithm": {
        "name": "labelImage",
        "template": "LabelImageDragDropV2",
        "params": {
            "image": {
                "src": "https://blueberry-assets.oneclick.es/M2_MyM_1e_10.png",
                "width": 650,
                "height": 300,
                "alt": "",
                "title": "",
                "percent": 1.2
            },
            "responses": [
                {
                    "x": 230,
                    "y": 120,
                    "z": 15,
                    "width": 60,
                    "height": 30,
                    "pointer": ""
                }
            ],
            "fontSize": 10
        }
    }
}</v>
      </c>
      <c r="C526" s="220" t="str">
        <f t="shared" si="11"/>
        <v>#REF!</v>
      </c>
      <c r="D526" s="220" t="str">
        <f t="shared" si="2"/>
        <v>#REF!</v>
      </c>
    </row>
    <row r="527" ht="15.75" customHeight="1">
      <c r="A527" s="220" t="str">
        <f>Seeds!AA538</f>
        <v>M2-MyM-1e-E-4</v>
      </c>
      <c r="B527" s="220" t="str">
        <f>Seeds!Z538</f>
        <v>{
    "id": "M2-MyM-1e-E-4",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
            {
                "name": "A2",
                "label": "ancho",
                "incorrect": true
            },
            {
                "name": "A3",
                "label": "alto",
                "incorrect": true
            }
        ],
        "uniques": true
    },
    "algorithm": {
        "name": "labelImage",
        "template": "LabelImageDragDropV2",
        "params": {
            "image": {
                "src": "https://blueberry-assets.oneclick.es/M2_MyM_1e_11.png",
                "width": 650,
                "height": 300,
                "alt": "",
                "title": "",
                "percent": 1.2
            },
            "responses": [
                {
                    "x": 40,
                    "y": 195,
                    "z": 15,
                    "width": 60,
                    "height": 30,
                    "pointer": ""
                }
            ],
            "fontSize": 10
        }
    }
}</v>
      </c>
      <c r="C527" s="220" t="str">
        <f t="shared" si="11"/>
        <v>#REF!</v>
      </c>
      <c r="D527" s="220" t="str">
        <f t="shared" si="2"/>
        <v>#REF!</v>
      </c>
    </row>
    <row r="528" ht="15.75" customHeight="1">
      <c r="A528" s="220" t="str">
        <f>Seeds!AA539</f>
        <v>M2-MyM-1e-E-5</v>
      </c>
      <c r="B528" s="220" t="str">
        <f>Seeds!Z539</f>
        <v>{
    "id": "M2-MyM-1e-E-5",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
            {
                "name": "A3",
                "label": "alto",
                "incorrect": true
            }
        ],
        "uniques": true
    },
    "algorithm": {
        "name": "labelImage",
        "template": "LabelImageDragDropV2",
        "params": {
            "image": {
                "src": "https://blueberry-assets.oneclick.es/M2_MyM_1e_12.png",
                "width": 650,
                "height": 300,
                "alt": "",
                "title": "",
                "percent": 1.1
            },
            "responses": [
                {
                    "x": 280,
                    "y": 180,
                    "z": 15,
                    "width": 100,
                    "height": 35,
                    "pointer": ""
                }
            ],
            "fontSize": 10
        }
    }
}</v>
      </c>
      <c r="C528" s="220" t="str">
        <f t="shared" si="11"/>
        <v>#REF!</v>
      </c>
      <c r="D528" s="220" t="str">
        <f t="shared" si="2"/>
        <v>#REF!</v>
      </c>
    </row>
    <row r="529" ht="15.75" customHeight="1">
      <c r="A529" s="220" t="str">
        <f>Seeds!AA540</f>
        <v>M2-MyM-1e-E-6</v>
      </c>
      <c r="B529" s="220" t="str">
        <f>Seeds!Z540</f>
        <v>{
    "id": "M2-MyM-1e-E-6",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"incorrect": true
            },
            {
                "name": "A3",
                "label": "alto"
            }
        ],
        "uniques": true
    },
    "algorithm": {
        "name": "labelImage",
        "template": "LabelImageDragDropV2",
        "params": {
            "image": {
                "src": "https://blueberry-assets.oneclick.es/M2_MyM_1e_13.png",
                "width": 650,
                "height": 300,
                "alt": "",
                "title": "",
                "percent": 1.1
            },
            "responses": [
                {
                    "x": 240,
                    "y": 137,
                    "z": 15,
                    "width": 100,
                    "height": 35,
                    "pointer": ""
                }
            ],
            "fontSize": 10
        }
    }
}</v>
      </c>
      <c r="C529" s="220" t="str">
        <f t="shared" si="11"/>
        <v>#REF!</v>
      </c>
      <c r="D529" s="220" t="str">
        <f t="shared" si="2"/>
        <v>#REF!</v>
      </c>
    </row>
    <row r="530" ht="15.75" customHeight="1">
      <c r="A530" s="220" t="str">
        <f>Seeds!AA541</f>
        <v>M2-MyM-2a-I-1</v>
      </c>
      <c r="B530" s="220" t="str">
        <f>Seeds!Z541</f>
        <v>{
    "id": "M2-MyM-2a-I-1",
    "stimulus": "&lt;p&gt;Selecciona el resultado de la resta {{T1}} {{Q11}} − {{Q2}} {{Q11}}.&lt;/p&gt;",
    "hint": "&lt;p&gt;Resta las medidas&lt;/p&gt;",
    "feedback": "&lt;p&gt;Como las medidas están expresadas en la misma unidad, solo hay que restar.&lt;/p&gt;",
    "seed": {
        "parameters": [
            {
                "name": "Q1",
                "label": null,
                "min": 10,
                "max": 100,
                "step": 1
            },
            {
                "name": "Q2",
                "label": null,
                "min": 10,
                "max": 100,
                "step": 1
            },
            {
                "name": "Q3",
                "label": null,
                "min": 1,
                "max": 9,
                "step": 1
            },
            {
                "name": "Q4",
                "label": null,
                "min": 1,
                "max": 10,
                "step": 1
            },
            {
                "name": "Q11",
                "label": null,
                "list": [
                    "km",
                    "m",
                    "cm"
                ]
            },
            {
                "name": "Q22",
                "label": null,
                "list": [
                    "km",
                    "m",
                    "cm"
                ]
            },
            {
                "name": "Q33",
                "label": null,
                "list": [
                    "km",
                    "m",
                    "cm"
                ]
            }
        ],
        "calculated": [
            {
                "name": "T1",
                "label": "{{function}}",
                "function": "{{Q1}} + {{Q2}}",
                "temp": true
            },
            {
                "name": "T2",
                "label": "{{function}}",
                "function": "{{Q1}} + {{Q3}}",
                "temp": true
            },
            {
                "name": "T3",
                "label": "{{function}}",
                "function": "{{Q1}} + {{Q4}}",
                "temp": true
            },
            {
                "name": "A1",
                "label": "{{Q1}} {{Q11}}"
            },
            {
                "name": "A2",
                "label": "{{Q1}} {{Q22}}",
                "incorrect": true
            },
            {
                "name": "A3",
                "label": "{{Q1}} {{Q33}}",
                "incorrect": true
            },
            {
                "name": "A4",
                "label": "{{T2}} {{Q11}}",
                "incorrect": true
            },
            {
                "name": "A5",
                "label": "{{T3}} {{Q22}}",
                "incorrect": true
            }
        ],
        "uniques": true
    },
    "algorithm": {
        "name": "trueFalse",
        "template": "Multiple choice – standard",
        "params": {
            "countCorrect": 1,
            "countIncorrect": 2,
            "showCheckIcon": false,
            "columns": 3
        }
    }
}</v>
      </c>
      <c r="C530" s="220" t="str">
        <f t="shared" si="11"/>
        <v>#REF!</v>
      </c>
      <c r="D530" s="220" t="str">
        <f t="shared" si="2"/>
        <v>#REF!</v>
      </c>
    </row>
    <row r="531" ht="15.75" customHeight="1">
      <c r="A531" s="220" t="str">
        <f>Seeds!AA542</f>
        <v>M2-MyM-2a-I-2</v>
      </c>
      <c r="B531" s="220" t="str">
        <f>Seeds!Z542</f>
        <v>{"id":"M2-MyM-2a-I-2","stimulus":"&lt;p&gt;Selecciona verdadero o falso.&lt;/p&gt;","hint":"&lt;p&gt;Suma las medidas&lt;/p&gt;","feedback":"&lt;p&gt;Como las medidas están expresadas en la misma unidad, solo hay que sumar.&lt;/p&gt;","seed":{"parameters":[{"name":"Q1","label":null,"min":10,"max":100,"step":1},{"name":"Q2","label":null,"min":10,"max":100,"step":1},{"name":"Q3","label":null,"min":10,"max":100,"step":1},{"name":"Q4","label":null,"min":10,"max":100,"step":1},{"name":"Q11","label":null,"list":["km","m","cm"]},{"name":"Q22","label":null,"list":["km","m","cm"]},{"name":"Q33","label":null,"list":["km","m","cm"]}],"calculated":[{"name":"T1","label":"{{function}}","function":"{{Q1}}+{{Q2}}","temp":true},{"name":"T2","label":"{{function}}","function":"{{Q3}}+{{Q4}}","temp":true},{"name":"A1","label":"{{Q1}} {{Q11}} + {{Q2}} {{Q11}} = {{T1}} {{Q11}}","function":""},{"name":"A2","label":"{{Q3}} {{Q33}} + {{Q4}} {{Q33}} = {{T2}} {{Q33}}","function":""},{"name":"A3","label":"{{Q3}} {{Q33}} + {{Q4}} {{Q33}} = {{T2}} {{Q22}}","function":"","incorrect":true,"feedback":"{{Q3}} {{Q33}} + {{Q4}} {{Q33}} = {{T2}} {{Q33}}"},{"name":"A4","label":"{{Q1}} {{Q11}} + {{Q2}} {{Q11}} = {{T1}} {{Q22}}","function":"","incorrect":true,"feedback":"{{Q1}} {{Q11}} + {{Q2}} {{Q11}} = {{T1}} {{Q11}}"},{"name":"A5","label":"{{Q3}} {{Q33}} + {{Q4}} {{Q33}} = {{T1}} {{Q33}}","function":"","incorrect":true,"feedback":"{{Q3}} {{Q33}} + {{Q4}} {{Q33}} = {{T2}} {{Q33}}"},{"name":"A6","label":"{{Q1}} {{Q11}} + {{Q2}} {{Q11}} = {{T2}} {{Q11}}","function":"","incorrect":true,"feedback":"{{Q1}} {{Q11}} + {{Q2}} {{Q11}} = {{T1}} {{Q11}}"}],"uniques":true},"algorithm":{"name":"trueFalse","template":"Choice matrix – inline","params":{"countCorrect":2,"countIncorrect":1,"showCheckIcon":false,"options":["Verdadero","Falso"]}}}</v>
      </c>
      <c r="C531" s="220" t="str">
        <f t="shared" si="11"/>
        <v>#REF!</v>
      </c>
      <c r="D531" s="220" t="str">
        <f t="shared" si="2"/>
        <v>#REF!</v>
      </c>
    </row>
    <row r="532" ht="15.75" customHeight="1">
      <c r="A532" s="220" t="str">
        <f>Seeds!AA543</f>
        <v>M2-MyM-2a-E-1</v>
      </c>
      <c r="B532" s="220" t="str">
        <f>Seeds!Z543</f>
        <v>{"id":"M2-MyM-2a-E-1","stimulus":"&lt;p&gt;Escribe el resultado de la suma.&lt;/p&gt;","template":"&lt;p&gt;{{Q1}} {{Q11}} + {{Q2}} {{Q11}} = {{response}} {{Q11}}&lt;/p&gt;","hint":"&lt;p&gt;Suma las medidas&lt;/p&gt;","feedback":"&lt;p&gt;Como las medidas están expresadas en la misma unidad, solo hay que sumar.&lt;/p&gt;","seed":{"parameters":[{"name":"Q1","label":null,"min":10,"max":100,"step":1},{"name":"Q2","label":null,"min":10,"max":100,"step":1},{"name":"Q11","label":null,"list":["km","m","cm"]}],"calculated":[{"name":"A1","function":"{{Q1}}+{{Q2}}"}],"uniques":true},"algorithm":{"name":"calculateOperation","params":{"method":"equivLiteral","keyboard":"NUMERICAL"}}}</v>
      </c>
      <c r="C532" s="220" t="str">
        <f t="shared" si="11"/>
        <v>#REF!</v>
      </c>
      <c r="D532" s="220" t="str">
        <f t="shared" si="2"/>
        <v>#REF!</v>
      </c>
    </row>
    <row r="533" ht="15.75" customHeight="1">
      <c r="A533" s="220" t="str">
        <f>Seeds!AA544</f>
        <v>M2-MyM-2a-E-2</v>
      </c>
      <c r="B533" s="220" t="str">
        <f>Seeds!Z544</f>
        <v>{"id":"M2-MyM-2a-E-2","stimulus":"&lt;p&gt;Escribe el resultado de la resta.&lt;/p&gt;","template":"&lt;p&gt;{{T1}} {{Q11}} − {{Q2}} {{Q11}} = {{response}} {{Q11}}&lt;/p&gt;","hint":"&lt;p&gt;Resta las medidas&lt;/p&gt;","feedback":"&lt;p&gt;Como las medidas están expresadas en la misma unidad, solo hay que restar.&lt;/p&gt;","seed":{"parameters":[{"name":"Q1","label":null,"min":10,"max":100,"step":1},{"name":"Q2","label":null,"min":10,"max":100,"step":1},{"name":"Q11","label":null,"list":["km","m","cm"]}],"calculated":[{"name":"T1","function":"{{Q1}}+{{Q2}}","temp":true},{"name":"A1","function":"{{Q1}}"}],"uniques":true},"algorithm":{"name":"calculateOperation","params":{"method":"equivLiteral","keyboard":"NUMERICAL"}}}</v>
      </c>
      <c r="C533" s="220" t="str">
        <f t="shared" si="11"/>
        <v>#REF!</v>
      </c>
      <c r="D533" s="220" t="str">
        <f t="shared" si="2"/>
        <v>#REF!</v>
      </c>
    </row>
    <row r="534" ht="15.75" customHeight="1">
      <c r="A534" s="220" t="str">
        <f>Seeds!AA545</f>
        <v>M2-MyM-2a-A-1</v>
      </c>
      <c r="B534" s="220" t="str">
        <f>Seeds!Z545</f>
        <v>{"id":"M2-MyM-2a-A-1","stimulus":"&lt;p&gt;Roberto tiene una cuerda de {{Q2}} m que ha atado a una cuerda de {{Q1}} m. ¿Cuánto mide la cuerda ahora?&lt;/p&gt;","template":"&lt;p&gt;Mide {{response}} m.&lt;/p&gt;","hint":"&lt;p&gt;Suma las medidas&lt;/p&gt;","feedback":"&lt;p&gt;Como las medidas están expresadas en la misma unidad, solo hay que sumar.&lt;/p&gt;","seed":{"parameters":[{"name":"Q1","label":null,"min":2,"max":20,"step":1},{"name":"Q2","label":null,"min":2,"max":20,"step":1}],"calculated":[{"name":"A1","function":"{{Q1}}+{{Q2}}"}],"uniques":true},"algorithm":{"name":"calculateOperation","params":{"method":"equivLiteral","keyboard":"NUMERICAL"}}}</v>
      </c>
      <c r="C534" s="220" t="str">
        <f t="shared" si="11"/>
        <v>#REF!</v>
      </c>
      <c r="D534" s="220" t="str">
        <f t="shared" si="2"/>
        <v>#REF!</v>
      </c>
    </row>
    <row r="535" ht="15.75" customHeight="1">
      <c r="A535" s="220" t="str">
        <f>Seeds!AA546</f>
        <v>M2-MyM-2a-A-2</v>
      </c>
      <c r="B535" s="220" t="str">
        <f>Seeds!Z546</f>
        <v>{"id":"M2-MyM-2a-A-2","stimulus":"&lt;p&gt;Lucía escala una montaña de {{T1}} m. Si ya ha ascendido {{Q2}} m. ¿Cuántos metros le faltan para llegar a la cima?&lt;/p&gt;","template":"&lt;p&gt;Faltan {{response}} m.&lt;/p&gt;","hint":"&lt;p&gt;Resta las medidas&lt;/p&gt;","feedback":"&lt;p&gt;Como las medidas están expresadas en la misma unidad, solo hay que restar.&lt;/p&gt;","seed":{"parameters":[{"name":"Q1","label":null,"min":100,"max":300,"step":1},{"name":"Q2","label":null,"min":100,"max":300,"step":1}],"calculated":[{"name":"T1","function":"{{Q1}}+{{Q2}}","temp":true},{"name":"A1","function":"{{Q1}}"}],"uniques":true},"algorithm":{"name":"calculateOperation","params":{"method":"equivLiteral","keyboard":"NUMERICAL"}}}</v>
      </c>
      <c r="C535" s="220" t="str">
        <f t="shared" si="11"/>
        <v>#REF!</v>
      </c>
      <c r="D535" s="220" t="str">
        <f t="shared" si="2"/>
        <v>#REF!</v>
      </c>
    </row>
    <row r="536" ht="15.75" customHeight="1">
      <c r="A536" s="220" t="str">
        <f>Seeds!AA547</f>
        <v>M2-MyM-2a-A-3</v>
      </c>
      <c r="B536" s="220" t="str">
        <f>Seeds!Z547</f>
        <v>{"id":"M2-MyM-2a-A-3","stimulus":"&lt;p&gt;Juan medía hace unos años {{Q1}} cm y ha crecido {{Q2}} cm. ¿Cuánto mide ahora?&lt;/p&gt;","template":"&lt;p&gt;Juan mide {{response}} cm.&lt;/p&gt;","hint":"&lt;p&gt;Suma las medidas&lt;/p&gt;","feedback":"&lt;p&gt;Como las medidas están expresadas en la misma unidad, solo hay que sumar.&lt;/p&gt;","seed":{"parameters":[{"name":"Q1","label":null,"min":80,"max":100,"step":1},{"name":"Q2","label":null,"min":10,"max":50,"step":1}],"calculated":[{"name":"A1","function":"{{Q1}}+{{Q2}}"}],"uniques":true},"algorithm":{"name":"calculateOperation","params":{"method":"equivLiteral","keyboard":"NUMERICAL"}}}</v>
      </c>
      <c r="C536" s="220" t="str">
        <f t="shared" si="11"/>
        <v>#REF!</v>
      </c>
      <c r="D536" s="220" t="str">
        <f t="shared" si="2"/>
        <v>#REF!</v>
      </c>
    </row>
    <row r="537" ht="15.75" customHeight="1">
      <c r="A537" s="220" t="str">
        <f>Seeds!AA548</f>
        <v>M2-MyM-3a-I-1</v>
      </c>
      <c r="B537" s="220" t="str">
        <f>Seeds!Z548</f>
        <v>{
    "id": "M2-MyM-3a-I-1",
    "stimulus": "&lt;p&gt;Arrastra la unidad más adecuada para medir el peso de estos objetos.&lt;/p&gt;",
    "template": "&lt;table style=\"width: 100%;\"&gt;&lt;tbody&gt;&lt;tr&gt;&lt;td style=\"width: 50.0%; text-align: center; border: none;\"&gt;&lt;div style=\"display:flex; justify-content:center;\"&gt;&lt;img src=\"https://blueberry-assets.oneclick.es/{{Q1}}\" width=\"300\"&gt;&lt;/img&gt;&lt;/div&gt;&lt;/td&gt;&lt;td style=\"width: 50.0%; text-align: center; border: none;\"&gt;&lt;div style=\"display:flex; justify-content:center;\"&gt;&lt;img src=\"https://blueberry-assets.oneclick.es/{{Q2}}\" width=\"300\"&gt;&lt;/img&gt;&lt;/div&gt;&lt;/td&gt;&lt;/tr&gt;&lt;tr&gt;&lt;td style=\"width: 50.0%; text-align: center; border: none;\"&gt;{{response}}&lt;/td&gt;&lt;td style=\"width: 50.0%; text-align: center; border: none;\"&gt;{{response}}&lt;/td&gt;&lt;/tr&gt;&lt;/tbody&gt;&lt;/table&gt;",
    "hint": "&lt;p&gt;Los objetos pesados se miden en &lt;b&gt;kilogramos&lt;/b&gt; y los menos pesados en &lt;b&gt;gramos.&lt;/b&gt;&lt;/p&gt;",
    "feedback": "&lt;p&gt;Los objetos pesados se miden en &lt;b&gt;kilogramos&lt;/b&gt; y los menos pesados en &lt;b&gt;gramos.&lt;/b&gt;&lt;/p&gt;",
    "seed": {
        "parameters": [
            {
                "name": "Q1",
                "label": null,
                "list": [
                    "M2_MyM_3a_1.svg",
                    "M2_MyM_3a_2.svg",
                    "M2_MyM_3a_3.svg"
                ]
            },
            {
                "name": "Q2",
                "label": null,
                "list": [
                    "M2_MyM_3a_4.svg",
                    "M2_MyM_3a_5.svg",
                    "M2_MyM_3a_6.svg"
                ]
            }
        ],
        "calculated": [
            {
                "name": "A1",
                "label": "{{function}}",
                "function": "Kilogramo"
            },
            {
                "name": "A2",
                "label": "{{function}}",
                "function": "Gramo"
            }
        ],
        "uniques": true
    },
    "algorithm": {
        "name": "calculateOperation",
        "template": "Cloze with drag &amp; drop",
        "params": {
            "keyboard": "NUMERICAL"
        }
    }
}</v>
      </c>
      <c r="C537" s="220" t="str">
        <f t="shared" si="11"/>
        <v>#REF!</v>
      </c>
      <c r="D537" s="220" t="str">
        <f t="shared" si="2"/>
        <v>#REF!</v>
      </c>
    </row>
    <row r="538" ht="15.75" customHeight="1">
      <c r="A538" s="220" t="str">
        <f>Seeds!AA549</f>
        <v>M2-MyM-3a-I-2</v>
      </c>
      <c r="B538" s="220" t="str">
        <f>Seeds!Z549</f>
        <v>{
    "id": "M2-MyM-3a-I-2",
    "stimulus": "&lt;p&gt;Arrastra la unidad más adecuada para medir el peso de estos objetos.&lt;/p&gt;",
    "template": "&lt;table style=\"width: 100%;\"&gt;&lt;tbody&gt;&lt;tr&gt;&lt;td style=\"width: 50.0%; text-align: center; border: none;\"&gt;&lt;div style=\"display:flex; justify-content:center;\"&gt;&lt;img src=\"https://blueberry-assets.oneclick.es/{{Q2}}\" width=\"300\"&gt;&lt;/img&gt;&lt;/div&gt;&lt;/td&gt;&lt;td style=\"width: 50.0%; text-align: center; border: none;\"&gt;&lt;div style=\"display:flex; justify-content:center;\"&gt;&lt;img src=\"https://blueberry-assets.oneclick.es/{{Q1}}\" width=\"300\"&gt;&lt;/img&gt;&lt;/div&gt;&lt;/td&gt;&lt;/tr&gt;&lt;tr&gt;&lt;td style=\"width: 50.0%; text-align: center; border: none;\"&gt;{{response}}&lt;/td&gt;&lt;td style=\"width: 50.0%; text-align: center; border: none;\"&gt;{{response}}&lt;/td&gt;&lt;/tr&gt;&lt;/tbody&gt;&lt;/table&gt;",
    "hint": "&lt;p&gt;Los objetos pesados se miden en &lt;b&gt;kilogramos&lt;/b&gt; y los menos pesados en &lt;b&gt;gramos.&lt;/b&gt;&lt;/p&gt;",
    "feedback": "&lt;p&gt;Los objetos pesados se miden en &lt;b&gt;kilogramos&lt;/b&gt; y los menos pesados en &lt;b&gt;gramos.&lt;/b&gt;&lt;/p&gt;",
    "seed": {
        "parameters": [
            {
                "name": "Q1",
                "label": null,
                "list": [
                    "M2_MyM_3a_1.svg",
                    "M2_MyM_3a_2.svg",
                    "M2_MyM_3a_3.svg"
                ]
            },
            {
                "name": "Q2",
                "label": null,
                "list": [
                    "M2_MyM_3a_4.svg",
                    "M2_MyM_3a_5.svg",
                    "M2_MyM_3a_6.svg"
                ]
            }
        ],
        "calculated": [
            {
                "name": "A1",
                "label": "{{function}}",
                "function": "Gramo"
            },
            {
                "name": "A2",
                "label": "{{function}}",
                "function": "Kilogramo"
            }
        ],
        "uniques": true
    },
    "algorithm": {
        "name": "calculateOperation",
        "template": "Cloze with drag &amp; drop",
        "params": {
            "keyboard": "NUMERICAL"
        }
    }
}</v>
      </c>
      <c r="C538" s="220" t="str">
        <f t="shared" si="11"/>
        <v>#REF!</v>
      </c>
      <c r="D538" s="220" t="str">
        <f t="shared" si="2"/>
        <v>#REF!</v>
      </c>
    </row>
    <row r="539" ht="15.75" customHeight="1">
      <c r="A539" s="220" t="str">
        <f>Seeds!AA550</f>
        <v>M2-MyM-3a-E-1</v>
      </c>
      <c r="B539" s="220" t="str">
        <f>Seeds!Z550</f>
        <v>{
    "id": "M2-MyM-3a-E-1",
    "stimulus": "&lt;p&gt;Completa la siguiente oración.&lt;/p&gt;",
    "template": "&lt;p&gt;{{Q1}} {{response}}.&lt;/p&gt;",
    "hint": "&lt;p&gt;Los objetos &lt;b&gt;pesados&lt;/b&gt; se miden en &lt;b&gt;kilogramos&lt;/b&gt;.&lt;/p&gt;&lt;p&gt;Los objetos &lt;b&gt;ligeros&lt;/b&gt; se miden en &lt;b&gt;gramos.&lt;/b&gt;&lt;/p&gt;",
    "feedback": "&lt;p&gt;Los objetos &lt;b&gt;pesados&lt;/b&gt; se miden en &lt;b&gt;kilogramos&lt;/b&gt;.&lt;/p&gt;&lt;p&gt;Los objetos &lt;b&gt;ligeros&lt;/b&gt; se miden en &lt;b&gt;gramos.&lt;/b&gt;&lt;/p&gt;",
    "seed": {
        "parameters": [
            {
                "name": "Q1",
                "label": null,
                "list": [
                    "Un piano pesa 200",
                    "Una lavadora pesa 70",
                    "Un coche pesa 1500"
                ]
            }
        ],
        "calculated": [
            {
                "name": "A1",
                "label": "kilogramos",
                "function": "",
                "group": 1
            },
            {
                "name": "A2",
                "label": "gramos",
                "function": "",
                "incorrect": true,
                "group": 1
            }
        ],
        "uniques": true
    },
    "algorithm": {
        "name": "groupResponses",
        "template": "Cloze with drop down"
    }
}</v>
      </c>
      <c r="C539" s="220" t="str">
        <f t="shared" si="11"/>
        <v>#REF!</v>
      </c>
      <c r="D539" s="220" t="str">
        <f t="shared" si="2"/>
        <v>#REF!</v>
      </c>
    </row>
    <row r="540" ht="15.75" customHeight="1">
      <c r="A540" s="220" t="str">
        <f>Seeds!AA551</f>
        <v>M2-MyM-3a-E-2</v>
      </c>
      <c r="B540" s="220" t="str">
        <f>Seeds!Z551</f>
        <v>{
    "id": "M2-MyM-3a-E-2",
    "stimulus": "&lt;p&gt;Completa la siguiente oración.&lt;/p&gt;",
    "template": "&lt;p&gt;{{Q1}} {{response}}.&lt;/p&gt;",
    "hint": "&lt;p&gt;Los objetos &lt;b&gt;pesados&lt;/b&gt; se miden en &lt;b&gt;kilogramos&lt;/b&gt;.&lt;/p&gt;&lt;p&gt;Los objetos &lt;b&gt;ligeros&lt;/b&gt; se miden en &lt;b&gt;gramos.&lt;/b&gt;&lt;/p&gt;",
    "feedback": "&lt;p&gt;Los objetos &lt;b&gt;pesados&lt;/b&gt; se miden en &lt;b&gt;kilogramos&lt;/b&gt;.&lt;/p&gt;&lt;p&gt;Los objetos &lt;b&gt;ligeros&lt;/b&gt; se miden en &lt;b&gt;gramos.&lt;/b&gt;&lt;/p&gt;",
    "seed": {
        "parameters": [
            {
                "name": "Q1",
                "label": null,
                "list": [
                    "Una zapatilla pesa 150",
                    "Un lápiz pesa 50",
                    "Una manzana pesa 200"
                ]
            }
        ],
        "calculated": [
            {
                "name": "A1",
                "label": "kilogramos",
                "function": "",
                "incorrect": true,
                "group": 1
            },
            {
                "name": "A2",
                "label": "gramos",
                "function": "",
                "group": 1
            }
        ],
        "uniques": true
    },
    "algorithm": {
        "name": "groupResponses",
        "template": "Cloze with drop down"
    }
}</v>
      </c>
      <c r="C540" s="220" t="str">
        <f t="shared" si="11"/>
        <v>#REF!</v>
      </c>
      <c r="D540" s="220" t="str">
        <f t="shared" si="2"/>
        <v>#REF!</v>
      </c>
    </row>
    <row r="541" ht="15.75" customHeight="1">
      <c r="A541" s="220" t="str">
        <f t="shared" ref="A541:C541" si="12">#REF!</f>
        <v>#REF!</v>
      </c>
      <c r="B541" s="220" t="str">
        <f t="shared" si="12"/>
        <v>#REF!</v>
      </c>
      <c r="C541" s="220" t="str">
        <f t="shared" si="12"/>
        <v>#REF!</v>
      </c>
      <c r="D541" s="220" t="str">
        <f t="shared" si="2"/>
        <v>#REF!</v>
      </c>
    </row>
    <row r="542" ht="15.75" customHeight="1">
      <c r="A542" s="220" t="str">
        <f>Seeds!AA552</f>
        <v>M2-MyM-3b-I-1</v>
      </c>
      <c r="B542" s="220" t="str">
        <f>Seeds!Z552</f>
        <v>{"id":"M2-MyM-3b-I-1","stimulus":"&lt;p&gt;Un queso pesa {{T4}} kilos. Selecciona cuál es su peso.&lt;/p&gt;","hint":"&lt;p&gt;1 kilogramo es igual a 2 medios kilos o 4 cuartos de kilo.&lt;/p&gt;","feedback":"&lt;p&gt;1 kilogramo es igual a 2 medios kilos o 4 cuartos de kilo.&lt;/p&gt;","seed":{"parameters":[{"name":"Q1","label":null,"list":[4,6]},{"name":"Q2","label":null,"list":[3,4,5,6,7]},{"name":"Q3","label":null,"list":[3,4,5,6,7]}],"calculated":[{"name":"A1","label":"&lt;div style=\"display:flex;\"&gt;{{function}}&lt;/div&gt;","function":"'&lt;img src=\"https://blueberry-assets.oneclick.es/M2_MyM_3b_2.svg\" width=\"100\"&gt;'.repeat({{Q1}})"},{"name":"A2","label":"&lt;div style=\"display:flex;\"&gt;{{function}}&lt;/div&gt;","function":"'&lt;img src=\"https://blueberry-assets.oneclick.es/M2_MyM_3b_2.svg\" width=\"100\"&gt;'.repeat({{Q2}})","incorrect":true},{"name":"A3","label":"&lt;div style=\"display:flex;\"&gt;{{function}}&lt;/div&gt;","function":"'&lt;img src=\"https://blueberry-assets.oneclick.es/M2_MyM_3b_2.svg\" width=\"100\"&gt;'.repeat({{Q3}})","incorrect":true},{"name":"T4","label":"{{function}}","function":"{{Q1}}/2","temp":true}],"uniques":true},"algorithm":{"name":"trueFalse","template":"Multiple choice – standard","params":{"countCorrect":1,"countIncorrect":2,"showCheckIcon":true}}}</v>
      </c>
      <c r="C542" s="220" t="str">
        <f t="shared" ref="C542:C673" si="13">#REF!</f>
        <v>#REF!</v>
      </c>
      <c r="D542" s="220" t="str">
        <f t="shared" si="2"/>
        <v>#REF!</v>
      </c>
    </row>
    <row r="543" ht="15.75" customHeight="1">
      <c r="A543" s="220" t="str">
        <f>Seeds!AA553</f>
        <v>M2-MyM-3b-I-2</v>
      </c>
      <c r="B543" s="220" t="str">
        <f>Seeds!Z553</f>
        <v>{"id":"M2-MyM-3b-I-2","stimulus":"&lt;p&gt;Pedro ha comprado {{T4}} kilogramos de fruta. Selecciona los pesos a los que equivale.&lt;/p&gt;","hint":"&lt;p&gt;1 kilogramo es igual a 2 medios kilos o 4 cuartos de kilo.&lt;/p&gt;","feedback":"&lt;p&gt;1 kilogramo es igual a 2 medios kilos o 4 cuartos de kilo.&lt;/p&gt;","seed":{"parameters":[{"name":"Q1","label":null,"list":[4,8]},{"name":"Q2","label":null,"list":[3,4,5,6,7,8]},{"name":"Q3","label":null,"list":[3,4,5,6,7,8]}],"calculated":[{"name":"A1","label":"&lt;div style=\"display:flex;\"&gt;{{function}}&lt;/div&gt;","function":"'&lt;img src=\"https://blueberry-assets.oneclick.es/M2_MyM_3b_3.svg\" width=\"100\"&gt;'.repeat({{Q1}})"},{"name":"A2","label":"&lt;div style=\"display:flex;\"&gt;{{function}}&lt;/div&gt;","function":"'&lt;img src=\"https://blueberry-assets.oneclick.es/M2_MyM_3b_3.svg\" width=\"100\"&gt;'.repeat({{Q2}})","incorrect":true},{"name":"A3","label":"&lt;div style=\"display:flex;\"&gt;{{function}}&lt;/div&gt;","function":"'&lt;img src=\"https://blueberry-assets.oneclick.es/M2_MyM_3b_3.svg\" width=\"100\"&gt;'.repeat({{Q3}})","incorrect":true},{"name":"T4","label":"{{function}}","function":"{{Q1}}/4","temp":true}],"uniques":true},"algorithm":{"name":"trueFalse","template":"Multiple choice – standard","params":{"countCorrect":1,"countIncorrect":2,"showCheckIcon":true}}}</v>
      </c>
      <c r="C543" s="220" t="str">
        <f t="shared" si="13"/>
        <v>#REF!</v>
      </c>
      <c r="D543" s="220" t="str">
        <f t="shared" si="2"/>
        <v>#REF!</v>
      </c>
    </row>
    <row r="544" ht="15.75" customHeight="1">
      <c r="A544" s="220" t="str">
        <f>Seeds!AA554</f>
        <v>M2-MyM-3b-I-3</v>
      </c>
      <c r="B544" s="220" t="str">
        <f>Seeds!Z554</f>
        <v>{"id":"M2-MyM-3b-I-3","stimulus":"&lt;p&gt;El perro de Belén pesa {{T1}} kilogramos. ¿A qué pesos equivale?&lt;/p&gt;","hint":"&lt;p&gt;1 kilogramo es igual a 2 medios kilos o 4 cuartos de kilo.&lt;/p&gt;","feedback":"&lt;p&gt;1 kilogramo es igual a 2 medios kilos o 4 cuartos de kilo.&lt;/p&gt;","seed":{"parameters":[{"name":"Q1","label":null,"list":[4,8]},{"name":"Q2","label":null,"list":[3,4,5,6,7,8]},{"name":"Q3","label":null,"list":[3,4,5,6,7,8]}],"calculated":[{"name":"T1","label":"{{function}}","function":"1+{{Q1}}/4","temp":true},{"name":"A1","label":"&lt;div style=\"display:flex; flex-wrap:wrap;\"&gt;{{function}}&lt;/div&gt;","function":"'&lt;img src=\"https://blueberry-assets.oneclick.es/M2_MyM_3b_2.svg\" width=\"100\"&gt;'.repeat(2)+'&lt;img src=\"https://blueberry-assets.oneclick.es/M2_MyM_3b_3.svg\" width=\"100\"&gt;'.repeat({{Q1}})"},{"name":"A2","label":"&lt;div style=\"display:flex; flex-wrap:wrap;\"&gt;{{function}}&lt;/div&gt;","function":"'&lt;img src=\"https://blueberry-assets.oneclick.es/M2_MyM_3b_2.svg\" width=\"100\"&gt;'.repeat(2)+'&lt;img src=\"https://blueberry-assets.oneclick.es/M2_MyM_3b_3.svg\" width=\"100\"&gt;'.repeat({{Q2}})","incorrect":true},{"name":"A3","label":"&lt;div style=\"display:flex; flex-wrap:wrap;\"&gt;{{function}}&lt;/div&gt;","function":"'&lt;img src=\"https://blueberry-assets.oneclick.es/M2_MyM_3b_2.svg\" width=\"100\"&gt;'.repeat(2)+'&lt;img src=\"https://blueberry-assets.oneclick.es/M2_MyM_3b_3.svg\" width=\"100\"&gt;'.repeat({{Q3}})","incorrect":true}],"uniques":true},"algorithm":{"name":"trueFalse","template":"Multiple choice – standard","params":{"countCorrect":1,"countIncorrect":2,"showCheckIcon":true}}}</v>
      </c>
      <c r="C544" s="220" t="str">
        <f t="shared" si="13"/>
        <v>#REF!</v>
      </c>
      <c r="D544" s="220" t="str">
        <f t="shared" si="2"/>
        <v>#REF!</v>
      </c>
    </row>
    <row r="545" ht="15.75" customHeight="1">
      <c r="A545" s="220" t="str">
        <f>Seeds!AA555</f>
        <v>M2-MyM-3b-E-1</v>
      </c>
      <c r="B545" s="220" t="str">
        <f>Seeds!Z555</f>
        <v>{
    "id": "M2-MyM-3b-E-1",
    "stimulus": "&lt;p&gt;Observa el valor de estas pesas y selecciona cuántos medios kilos son.&lt;/p&gt;&lt;div style=\"display:flex; flex-wrap:wrap; justify-content:center;\"&gt;{{T1}}&lt;/div&gt;",
    "hint": "&lt;p&gt;1 kilogramo es igual a 2 medios kilos.&lt;/p&gt;",
    "feedback": "&lt;p&gt;1 kilogramo es igual a 2 medios kilos.&lt;/p&gt;",
    "seed": {
        "parameters": [
            {
                "name": "Q1",
                "label": null,
                "list": [
                    2,
                    3,
                    4,
                    5,
                    6
                ]
            }
        ],
        "calculated": [
            {
                "name": "T1",
                "label": "{{function}}",
                "function": "'&lt;img src=\"https://blueberry-assets.oneclick.es/M2_MyM_3b_1.svg\" width=\"100\"&gt;'.repeat({{Q1}})",
                "temp": true
            },
            {
                "name": "A1",
                "label": "{{function}}",
                "function": "2*{{Q1}}"
            },
            {
                "name": "A2",
                "label": "{{function}}",
                "function": "4*{{Q1}}",
                "incorrect": true
            },
            {
                "name": "A3",
                "label": "{{function}}",
                "function": "{{Q1}}",
                "incorrect": true
            }
        ],
        "uniques": true
    },
    "algorithm": {
        "name": "trueFalse",
        "template": "Multiple choice – standard",
        "params": {
            "countCorrect": 1,
            "countIncorrect": 2,
            "showCheckIcon": false,
            "columns": 3
        }
    }
}</v>
      </c>
      <c r="C545" s="220" t="str">
        <f t="shared" si="13"/>
        <v>#REF!</v>
      </c>
      <c r="D545" s="220" t="str">
        <f t="shared" si="2"/>
        <v>#REF!</v>
      </c>
    </row>
    <row r="546" ht="15.75" customHeight="1">
      <c r="A546" s="220" t="str">
        <f>Seeds!AA556</f>
        <v>M2-MyM-3b-E-2</v>
      </c>
      <c r="B546" s="220" t="str">
        <f>Seeds!Z556</f>
        <v>{"id":"M2-MyM-3b-E-2","stimulus":"&lt;p&gt;Observa el valor de estas pesas y selecciona cuántos cuartos de kilo son.&lt;/p&gt;&lt;div style=\"display:flex; flex-wrap:wrap; justify-content:center;\"&gt;{{T1}}&lt;/div&gt;","hint":"&lt;p&gt;1 kilogramo es igual a 4 cuartos de kilo.&lt;/p&gt;","feedback":"&lt;p&gt;1 kilogramo es igual a 4 cuartos de kilo.&lt;/p&gt;","seed":{"parameters":[{"name":"Q1","label":null,"list":[2,3,4,5,6]}],"calculated":[{"name":"T1","label":"{{function}}","function":"'&lt;img src=\"https://blueberry-assets.oneclick.es/M2_MyM_3b_1.svg\" width=\"100\"&gt;'.repeat({{Q1}})","temp":true},{"name":"A1","label":"{{function}}","function":"2*{{Q1}}","incorrect":true},{"name":"A2","label":"{{function}}","function":"4*{{Q1}}"},{"name":"A3","label":"{{function}}","function":"{{Q1}}","incorrect":true}],"uniques":true},"algorithm":{"name":"trueFalse","template":"Multiple choice – standard","params":{"countCorrect":1,"countIncorrect":2,"showCheckIcon":false,"columns":3}}}</v>
      </c>
      <c r="C546" s="220" t="str">
        <f t="shared" si="13"/>
        <v>#REF!</v>
      </c>
      <c r="D546" s="220" t="str">
        <f t="shared" si="2"/>
        <v>#REF!</v>
      </c>
    </row>
    <row r="547" ht="15.75" customHeight="1">
      <c r="A547" s="220" t="str">
        <f>Seeds!AA557</f>
        <v>M2-MyM-3c-I-1</v>
      </c>
      <c r="B547" s="220" t="str">
        <f>Seeds!Z557</f>
        <v>{"id":"M2-MyM-3c-I-1","stimulus":"&lt;p&gt;Arrastra y ordena de mayor a menor estas medidas de masa.&lt;/p&gt;","template":"&lt;p style=\"text-align:center;\"&gt;{{response}} &gt; {{response}} &gt; {{response}}&lt;/p&gt;","hint":"&lt;p&gt;Como la unidad es la misma, compara las cifras empezando por la izquierda.&lt;/p&gt;","feedback":"&lt;p&gt;Como la unidad es la misma, compara las cifras empezando por la izquierda.&lt;/p&gt;","seed":{"parameters":[{"name":"Q1","label":null,"min":100,"max":900,"step":1},{"name":"Q2","label":null,"min":100,"max":900,"step":1},{"name":"Q3","label":null,"min":100,"max":900,"step":1},{"name":"Q4","label":null,"min":100,"max":900,"step":1},{"name":"Q5","label":null,"list":["kg","g"]}],"calculated":[{"name":"A1","label":"{{function}} {{Q5}}","function":"math.max({{Q1}}, {{Q2}}, {{Q3}})"},{"name":"A2","label":"{{function}} {{Q5}}","function":"{{Q1}}+{{Q2}}+{{Q3}}-math.min({{Q1}}, {{Q2}}, {{Q3}})-math.max({{Q1}}, {{Q2}}, {{Q3}})"},{"name":"A3","label":"{{function}} {{Q5}}","function":"math.min({{Q1}}, {{Q2}}, {{Q3}})"}],"uniques":true},"algorithm":{"name":"calculateOperation","template":"Cloze with drag &amp; drop","params":{"keyboard":"NUMERICAL"}}}</v>
      </c>
      <c r="C547" s="220" t="str">
        <f t="shared" si="13"/>
        <v>#REF!</v>
      </c>
      <c r="D547" s="220" t="str">
        <f t="shared" si="2"/>
        <v>#REF!</v>
      </c>
    </row>
    <row r="548" ht="15.75" customHeight="1">
      <c r="A548" s="220" t="str">
        <f>Seeds!AA558</f>
        <v>M2-MyM-3c-E-1</v>
      </c>
      <c r="B548" s="220" t="str">
        <f>Seeds!Z558</f>
        <v>{"id":"M2-MyM-3c-E-1","stimulus":"&lt;p&gt;Escribe ordenadas de menor a mayor estas medidas de masa.&lt;/p&gt;&lt;p&gt;{{Q1}} {{Q4}}&lt;/p&gt;&lt;p&gt;{{Q2}} {{Q4}}&lt;/p&gt;&lt;p&gt;{{Q3}} {{Q4}}&lt;/p&gt;","template":"{{response}} {{Q4}} &lt; {{response}} {{Q4}} &lt; {{response}} {{Q4}}","hint":"&lt;p&gt;Como la unidad es la misma, compara las cifras empezando por la izquierda.&lt;/p&gt;","feedback":"&lt;p&gt;Como la unidad es la misma, compara las cifras empezando por la izquierda.&lt;/p&gt;","seed":{"parameters":[{"name":"Q1","label":null,"min":10,"max":100,"step":1},{"name":"Q2","label":null,"min":10,"max":100,"step":1},{"name":"Q3","label":null,"min":10,"max":100,"step":1},{"name":"Q4","label":null,"list":["kg","g"]}],"calculated":[{"name":"A1","label":"{{function}}","function":"math.min({{Q1}},{{Q2}},{{Q3}})"},{"name":"A2","label":"{{function}}","function":"{{Q1}}+{{Q2}}+{{Q3}}-math.min({{Q1}},{{Q2}},{{Q3}})-math.max({{Q1}},{{Q2}},{{Q3}})"},{"name":"A3","label":"{{function}}","function":"math.max({{Q1}},{{Q2}},{{Q3}})"}],"uniques":true},"algorithm":{"name":"calculateOperation","params":{"method":"equivLiteral","keyboard":"NUMERICAL"}}}</v>
      </c>
      <c r="C548" s="220" t="str">
        <f t="shared" si="13"/>
        <v>#REF!</v>
      </c>
      <c r="D548" s="220" t="str">
        <f t="shared" si="2"/>
        <v>#REF!</v>
      </c>
    </row>
    <row r="549" ht="15.75" customHeight="1">
      <c r="A549" s="220" t="str">
        <f>Seeds!AA559</f>
        <v>M2-MyM-3c-A-1</v>
      </c>
      <c r="B549" s="220" t="str">
        <f>Seeds!Z559</f>
        <v>{"id":"M2-MyM-3c-A-1","stimulus":"&lt;p&gt;La madre de Mateo ha comprado {{Q1}} kg de naranjas y {{Q2}} kg de kiwis. ¿Qué cantidad de fruta es menor?&lt;/p&gt;","feedback":"&lt;p&gt;Como la unidad es la misma, compara las cifras empezando por la izquierda.&lt;/p&gt;","hint":"&lt;p&gt;Como la unidad es la misma, compara las cifras empezando por la izquierda.&lt;/p&gt;","template":"&lt;p&gt;La menor cantidad es de {{response}} kg.&lt;/p&gt;","seed":{"parameters":[{"name":"Q1","label":null,"list":[2,3,4,5,6]},{"name":"Q2","label":null,"list":[2,3,4,5,6]}],"calculated":[{"name":"A1","label":"{{function}}","function":"math.min({{Q1}},{{Q2}})"}],"uniques":true},"algorithm":{"name":"calculateOperation","params":{"method":"equivLiteral","keyboard":"NUMERICAL"}}}</v>
      </c>
      <c r="C549" s="220" t="str">
        <f t="shared" si="13"/>
        <v>#REF!</v>
      </c>
      <c r="D549" s="220" t="str">
        <f t="shared" si="2"/>
        <v>#REF!</v>
      </c>
    </row>
    <row r="550" ht="15.75" customHeight="1">
      <c r="A550" s="220" t="str">
        <f>Seeds!AA560</f>
        <v>M2-MyM-3c-A-2</v>
      </c>
      <c r="B550" s="220" t="str">
        <f>Seeds!Z560</f>
        <v>{"id":"M2-MyM-3c-A-2","stimulus":"&lt;p&gt;Para un pastel se necesitan {{Q1}} g de harina y para una tarta se utilizan {{Q2}} g. ¿Qué cantidad de harina es mayor?&lt;/p&gt;","feedback":"&lt;p&gt;Como la unidad es la misma, compara las cifras empezando por la izquierda.&lt;/p&gt;","hint":"&lt;p&gt;Como la unidad es la misma, compara las cifras empezando por la izquierda.&lt;/p&gt;","template":"&lt;p&gt;La mayor cantidad es de {{response}} g.&lt;/p&gt;","seed":{"parameters":[{"name":"Q1","label":null,"min":300,"max":500,"step":1},{"name":"Q2","label":null,"min":300,"max":500,"step":1}],"calculated":[{"name":"A1","label":"{{function}}","function":"math.max({{Q1}},{{Q2}})"}],"uniques":true},"algorithm":{"name":"calculateOperation","params":{"method":"equivLiteral","keyboard":"NUMERICAL"}}}</v>
      </c>
      <c r="C550" s="220" t="str">
        <f t="shared" si="13"/>
        <v>#REF!</v>
      </c>
      <c r="D550" s="220" t="str">
        <f t="shared" si="2"/>
        <v>#REF!</v>
      </c>
    </row>
    <row r="551" ht="15.75" customHeight="1">
      <c r="A551" s="220" t="str">
        <f>Seeds!AA561</f>
        <v>M2-MyM-3c-A-3</v>
      </c>
      <c r="B551" s="220" t="str">
        <f>Seeds!Z561</f>
        <v>{"id":"M2-MyM-3c-A-3","stimulus":"&lt;p&gt;El perro de Esteban come {{Q1}} g de pienso al día y el de Helena come {{Q2}} g. ¿Qué cantidad es menor?&lt;/p&gt;","feedback":"&lt;p&gt;Como la unidad es la misma, compara las cifras empezando por la izquierda.&lt;/p&gt;","hint":"&lt;p&gt;Como la unidad es la misma, compara las cifras empezando por la izquierda.&lt;/p&gt;","template":"&lt;p&gt;La cantidad menor es de {{response}} g.&lt;/p&gt;","seed":{"parameters":[{"name":"Q1","label":null,"min":200,"max":300,"step":1},{"name":"Q2","label":null,"min":200,"max":300,"step":1}],"calculated":[{"name":"A1","label":"{{function}}","function":"math.min({{Q1}},{{Q2}})"}],"uniques":true},"algorithm":{"name":"calculateOperation","params":{"method":"equivLiteral","keyboard":"NUMERICAL"}}}</v>
      </c>
      <c r="C551" s="220" t="str">
        <f t="shared" si="13"/>
        <v>#REF!</v>
      </c>
      <c r="D551" s="220" t="str">
        <f t="shared" si="2"/>
        <v>#REF!</v>
      </c>
    </row>
    <row r="552" ht="15.75" customHeight="1">
      <c r="A552" s="220" t="str">
        <f>Seeds!AA562</f>
        <v>M2-MyM-3d-I-1</v>
      </c>
      <c r="B552" s="220" t="str">
        <f>Seeds!Z562</f>
        <v>{"id":"M2-MyM-3d-I-1","stimulus":"&lt;p&gt;Haz clic en los pesos necesarios para igualar los {{RESULT}} kilos que pesa una malla de patatas.&lt;/p&gt;","feedback":"&lt;p&gt;Los objetos pesados se miden en &lt;b&gt;kilogramos.&lt;/b&gt;&lt;/p&gt;","hint":"&lt;p&gt;Los objetos pesados se miden en &lt;b&gt;kilogramos.&lt;/b&gt;&lt;/p&gt;","seed":{"parameters":[{"name":"Q1","label":null,"img":"https://blueberry-assets.oneclick.es/M2_MyM_3b_1.svg","min":3,"max":10,"step":1}],"uniques":false},"algorithm":{"name":"counting","params":{"operation":"count"}}}</v>
      </c>
      <c r="C552" s="220" t="str">
        <f t="shared" si="13"/>
        <v>#REF!</v>
      </c>
      <c r="D552" s="220" t="str">
        <f t="shared" si="2"/>
        <v>#REF!</v>
      </c>
    </row>
    <row r="553" ht="15.75" customHeight="1">
      <c r="A553" s="220" t="str">
        <f>Seeds!AA563</f>
        <v>M2-MyM-3d-I-2</v>
      </c>
      <c r="B553" s="220" t="str">
        <f>Seeds!Z563</f>
        <v>{"id":"M2-MyM-3d-I-2","stimulus":"&lt;p&gt;Haz clic en los pesos necesarios para igualar los {{RESULT}} kilos que pesa una silla.&lt;/p&gt;","feedback":"&lt;p&gt;Los objetos pesados se miden en &lt;b&gt;kilogramos.&lt;/b&gt;&lt;/p&gt;","hint":"&lt;p&gt;Los objetos pesados se miden en &lt;b&gt;kilogramos.&lt;/b&gt;&lt;/p&gt;","seed":{"parameters":[{"name":"Q1","label":null,"img":"https://blueberry-assets.oneclick.es/M2_MyM_3b_1.svg","min":5,"max":10,"step":1}],"uniques":false},"algorithm":{"name":"counting","params":{"operation":"count"}}}</v>
      </c>
      <c r="C553" s="220" t="str">
        <f t="shared" si="13"/>
        <v>#REF!</v>
      </c>
      <c r="D553" s="220" t="str">
        <f t="shared" si="2"/>
        <v>#REF!</v>
      </c>
    </row>
    <row r="554" ht="15.75" customHeight="1">
      <c r="A554" s="220" t="str">
        <f>Seeds!AA564</f>
        <v>M2-MyM-3d-I-3</v>
      </c>
      <c r="B554" s="220" t="str">
        <f>Seeds!Z564</f>
        <v>{"id":"M2-MyM-3d-I-3","stimulus":"&lt;p&gt;Haz clic en los pesos necesarios para igualar los {{RESULT}} kilos que pesa una maleta.&lt;/p&gt;","feedback":"&lt;p&gt;Los objetos pesados se miden en &lt;b&gt;kilogramos.&lt;/b&gt;&lt;/p&gt;","hint":"&lt;p&gt;Los objetos pesados se miden en &lt;b&gt;kilogramos.&lt;/b&gt;&lt;/p&gt;","seed":{"parameters":[{"name":"Q1","label":null,"img":"https://blueberry-assets.oneclick.es/M2_MyM_3b_1.svg","min":3,"max":10,"step":1}],"uniques":false},"algorithm":{"name":"counting","params":{"operation":"count"}}}</v>
      </c>
      <c r="C554" s="220" t="str">
        <f t="shared" si="13"/>
        <v>#REF!</v>
      </c>
      <c r="D554" s="220" t="str">
        <f t="shared" si="2"/>
        <v>#REF!</v>
      </c>
    </row>
    <row r="555" ht="15.75" customHeight="1">
      <c r="A555" s="220" t="str">
        <f>Seeds!AA565</f>
        <v>M2-MyM-3d-E-1</v>
      </c>
      <c r="B555" s="220" t="str">
        <f>Seeds!Z565</f>
        <v>{
    "id": "M2-MyM-3d-E-1",
    "stimulus": "&lt;p&gt;Selecciona cuántos kilos pesa este animal.&lt;/p&gt;&lt;div style=\"display:flex; justify-content:center;\"&gt;&lt;img src=\"https://blueberry-assets.oneclick.es/{{Q1}}\" width=\"200\"&gt;&lt;/img&gt;&lt;/div&gt;",
    "hint": "&lt;p&gt;El peso de este animal es inferior a 10 kilos.&lt;/p&gt;",
    "feedback": "&lt;p&gt;El peso de este animal es inferior a 10 kilos.&lt;/p&gt;",
    "seed": {
        "parameters": [
            {
                "name": "Q1",
                "label": null,
                "list": [
                    "M2_MyM_3d_13.svg",
                    "M2_MyM_3d_14.svg",
                    "M2_MyM_3d_15.svg"
                ]
            },
            {
                "name": "Q2",
                "label": null,
                "list": [
                    3,
                    4,
                    5,
                    6
                ]
            },
            {
                "name": "Q3",
                "label": null,
                "min": 15,
                "max": 50,
                "step": 5
            },
            {
                "name": "Q4",
                "label": null,
                "min": 15,
                "max": 50,
                "step": 5
            }
        ],
        "calculated": [
            {
                "name": "A1",
                "label": "{{Q2}} kilos",
                "function": ""
            },
            {
                "name": "A2",
                "label": "{{Q3}} kilos",
                "function": "",
                "incorrect": true
            },
            {
                "name": "A3",
                "label": "{{Q4}} kilos",
                "function": "",
                "incorrect": true
            }
        ],
        "uniques": true
    },
    "algorithm": {
        "name": "trueFalse",
        "template": "Multiple choice – standard",
        "params": {
            "countCorrect": 1,
            "countIncorrect": 2,
            "showCheckIcon": false,
            "columns": 3
        }
    }
}</v>
      </c>
      <c r="C555" s="220" t="str">
        <f t="shared" si="13"/>
        <v>#REF!</v>
      </c>
      <c r="D555" s="220" t="str">
        <f t="shared" si="2"/>
        <v>#REF!</v>
      </c>
    </row>
    <row r="556" ht="15.75" customHeight="1">
      <c r="A556" s="220" t="str">
        <f>Seeds!AA566</f>
        <v>M2-MyM-3d-E-2</v>
      </c>
      <c r="B556" s="220" t="str">
        <f>Seeds!Z566</f>
        <v>{
    "id": "M2-MyM-3d-E-2",
    "stimulus": "&lt;p&gt;Selecciona cuántos kilos pesa este objeto.&lt;/p&gt;&lt;div style=\"display:flex; justify-content:center;\"&gt;&lt;img src=\"https://blueberry-assets.oneclick.es/{{Q1}}\" width=\"250\"&gt;&lt;/img&gt;&lt;/div&gt;",
    "hint": "&lt;p&gt;El peso de este objeto es inferior a 10 kilos.&lt;/p&gt;",
    "feedback": "&lt;p&gt;El peso de este objeto es inferior a 10 kilos.&lt;/p&gt;",
    "seed": {
        "parameters": [
            {
                "name": "Q1",
                "label": null,
                "list": [
                    "M2_MyM_3d_11.svg",
                    "M2_MyM_3d_2.svg",
                    "M2_MyM_3d_3.svg"
                ]
            },
            {
                "name": "Q2",
                "label": null,
                "min": 2,
                "max": 9,
                "step": 1
            },
            {
                "name": "Q3",
                "label": null,
                "min": 50,
                "max": 100,
                "step": 5
            },
            {
                "name": "Q4",
                "label": null,
                "min": 50,
                "max": 100,
                "step": 5
            }
        ],
        "calculated": [
            {
                "name": "A1",
                "label": "{{Q2}} kilos",
                "function": ""
            },
            {
                "name": "A2",
                "label": "{{Q3}} kilos",
                "function": "",
                "incorrect": true
            },
            {
                "name": "A3",
                "label": "{{Q4}} kilos",
                "function": "",
                "incorrect": true
            }
        ],
        "uniques": true
    },
    "algorithm": {
        "name": "trueFalse",
        "template": "Multiple choice – standard",
        "params": {
            "countCorrect": 1,
            "countIncorrect": 2,
            "showCheckIcon": false,
            "columns": 3
        }
    }
}</v>
      </c>
      <c r="C556" s="220" t="str">
        <f t="shared" si="13"/>
        <v>#REF!</v>
      </c>
      <c r="D556" s="220" t="str">
        <f t="shared" si="2"/>
        <v>#REF!</v>
      </c>
    </row>
    <row r="557" ht="15.75" customHeight="1">
      <c r="A557" s="220" t="str">
        <f>Seeds!AA567</f>
        <v>M2-MyM-11a-I-1</v>
      </c>
      <c r="B557" s="220" t="str">
        <f>Seeds!Z567</f>
        <v>{"id":"M2-MyM-11a-I-1","stimulus":"&lt;p&gt;Selecciona el resultado de esta resta.&lt;/p&gt;","template":"&lt;p&gt;{{T1}} {{Q11}} − {{Q2}} {{Q11}} = {{response}} {{Q11}}&lt;/p&gt;","hint":"&lt;p&gt;Resta las medidas.&lt;/p&gt;","feedback":"&lt;p&gt;Como las medidas están expresadas en la misma unidad, solo hay que restarlas.&lt;/p&gt;","seed":{"parameters":[{"name":"Q1","label":null,"min":10,"max":100,"step":1},{"name":"Q2","label":null,"min":10,"max":100,"step":1},{"name":"Q3","label":null,"min":1,"max":9,"step":1},{"name":"Q4","label":null,"min":1,"max":10,"step":1},{"name":"Q11","label":null,"list":["kg","g"]}],"calculated":[{"name":"T1","label":"{{function}}","function":"{{Q1}} + {{Q2}}","temp":true},{"name":"A1","label":"{{function}}","function":"{{Q1}}","group":1},{"name":"A2","label":"{{function}}","function":"{{Q1}}+{{Q3}}","incorrect":true,"group":1},{"name":"A3","label":"{{function}}","function":"{{Q1}}+{{Q4}}","incorrect":true,"group":1}],"uniques":true},"algorithm":{"name":"groupResponses","template":"Cloze with drop down"}}</v>
      </c>
      <c r="C557" s="220" t="str">
        <f t="shared" si="13"/>
        <v>#REF!</v>
      </c>
      <c r="D557" s="220" t="str">
        <f t="shared" si="2"/>
        <v>#REF!</v>
      </c>
    </row>
    <row r="558" ht="15.75" customHeight="1">
      <c r="A558" s="220" t="str">
        <f>Seeds!AA568</f>
        <v>M2-MyM-11a-I-2</v>
      </c>
      <c r="B558" s="220" t="str">
        <f>Seeds!Z568</f>
        <v>{"id":"M2-MyM-11a-I-2","stimulus":"&lt;p&gt;Selecciona verdadero o falso.&lt;/p&gt;","hint":"&lt;p&gt;Suma o resta las medidas.&lt;/p&gt;","feedback":"&lt;p&gt;Como las medidas están expresadas en la misma unidad, solo hay que restar o sumar. Fíjate en que el resultado también esté en la misma unidad.&lt;/p&gt;","seed":{"parameters":[{"name":"Q1","label":null,"min":10,"max":100,"step":1},{"name":"Q2","label":null,"min":10,"max":100,"step":1},{"name":"Q3","label":null,"min":10,"max":100,"step":1},{"name":"Q4","label":null,"min":10,"max":100,"step":1},{"name":"Q5","label":null,"min":10,"max":100,"step":1},{"name":"Q6","label":null,"min":10,"max":100,"step":1},{"name":"Q11","label":null,"list":["kg","g"]},{"name":"Q22","label":null,"list":["kg","g"]}],"calculated":[{"name":"T1","label":"{{function}}","function":"{{Q1}}+{{Q2}}","temp":true},{"name":"T2","label":"{{function}}","function":"{{Q3}}+{{Q4}}","temp":true},{"name":"T3","label":"{{function}}","function":"{{Q5}}","temp":true},{"name":"T4","label":"{{function}}","function":"{{Q5}}+{{Q6}}","temp":true},{"name":"A1","label":"{{Q1}} {{Q11}} + {{Q2}} {{Q11}} = {{T1}} {{Q11}}","function":""},{"name":"A2","label":"{{Q3}} {{Q22}} + {{Q4}} {{Q22}} = {{T2}} {{Q22}}","function":""},{"name":"A3","label":"{{T4}} {{Q11}} − {{Q6}} {{Q11}} = {{T3}} {{Q11}}","function":""},{"name":"A4","label":"{{T4}} {{Q22}} − {{Q6}} {{Q22}} = {{T3}} {{Q11}}","function":"","incorrect":true},{"name":"A5","label":"{{Q1}} {{Q11}} + {{Q2}} {{Q11}} = {{T1}} {{Q22}}","function":"","incorrect":true},{"name":"A6","label":"{{Q3}} {{Q22}} + {{Q4}} {{Q22}} = {{T2}} {{Q11}}","function":"","incorrect":true}],"uniques":true},"algorithm":{"name":"trueFalse","template":"Choice matrix – inline","params":{"countCorrect":2,"countIncorrect":1,"showCheckIcon":false,"options":["Verdadero","Falso"]}}}</v>
      </c>
      <c r="C558" s="220" t="str">
        <f t="shared" si="13"/>
        <v>#REF!</v>
      </c>
      <c r="D558" s="220" t="str">
        <f t="shared" si="2"/>
        <v>#REF!</v>
      </c>
    </row>
    <row r="559" ht="15.75" customHeight="1">
      <c r="A559" s="220" t="str">
        <f>Seeds!AA569</f>
        <v>M2-MyM-11a-E-1</v>
      </c>
      <c r="B559" s="220" t="str">
        <f>Seeds!Z569</f>
        <v>{"id":"M2-MyM-11a-E-1","stimulus":"&lt;p&gt;Escribe el resultado de esta suma.&lt;/p&gt;","template":"&lt;p&gt;{{Q1}} {{Q11}} + {{Q2}} {{Q11}} = {{response}} {{Q11}}&lt;/p&gt;","hint":"&lt;p&gt;Suma las medidas&lt;/p&gt;","feedback":"&lt;p&gt;Como las medidas están expresadas en la misma unidad, solo hay que sumarlas.&lt;/p&gt;","seed":{"parameters":[{"name":"Q1","label":null,"min":10,"max":100,"step":1},{"name":"Q2","label":null,"min":10,"max":100,"step":1},{"name":"Q11","label":null,"list":["kg","g"]}],"calculated":[{"name":"A1","function":"{{Q1}}+{{Q2}}"}],"uniques":true},"algorithm":{"name":"calculateOperation","params":{"method":"equivLiteral","keyboard":"NUMERICAL"}}}</v>
      </c>
      <c r="C559" s="220" t="str">
        <f t="shared" si="13"/>
        <v>#REF!</v>
      </c>
      <c r="D559" s="220" t="str">
        <f t="shared" si="2"/>
        <v>#REF!</v>
      </c>
    </row>
    <row r="560" ht="15.75" customHeight="1">
      <c r="A560" s="220" t="str">
        <f>Seeds!AA570</f>
        <v>M2-MyM-11a-E-2</v>
      </c>
      <c r="B560" s="220" t="str">
        <f>Seeds!Z570</f>
        <v>{"id":"M2-MyM-11a-E-2","stimulus":"&lt;p&gt;Escribe el resultado de esta resta.&lt;/p&gt;","template":"&lt;p&gt;{{T1}} {{Q11}} − {{Q2}} {{Q11}} = {{response}} {{Q11}}&lt;/p&gt;","hint":"&lt;p&gt;Resta las medidas.&lt;/p&gt;","feedback":"&lt;p&gt;Como las medidas están expresadas en la misma unidad, solo hay que restarlas.&lt;/p&gt;","seed":{"parameters":[{"name":"Q1","label":null,"min":10,"max":100,"step":1},{"name":"Q2","label":null,"min":10,"max":100,"step":1},{"name":"Q11","label":null,"list":["kg","g"]}],"calculated":[{"name":"T1","function":"{{Q1}}+{{Q2}}","temp":true},{"name":"A1","function":"{{Q1}}"}],"uniques":true},"algorithm":{"name":"calculateOperation","params":{"method":"equivLiteral","keyboard":"NUMERICAL"}}}</v>
      </c>
      <c r="C560" s="220" t="str">
        <f t="shared" si="13"/>
        <v>#REF!</v>
      </c>
      <c r="D560" s="220" t="str">
        <f t="shared" si="2"/>
        <v>#REF!</v>
      </c>
    </row>
    <row r="561" ht="15.75" customHeight="1">
      <c r="A561" s="220" t="str">
        <f>Seeds!AA571</f>
        <v>M2-MyM-11a-A-1</v>
      </c>
      <c r="B561" s="220" t="str">
        <f>Seeds!Z571</f>
        <v>{"id":"M2-MyM-11a-A-1","stimulus":"&lt;p&gt;Santino ha llenado una botella con canicas. La botella vacía pesaba {{Q2}} g y después de meter las canicas pesa {{T1}} g. ¿Cuántos gramos pesan las canicas?&lt;/p&gt;","template":"&lt;p&gt;Pesan {{response}} g.&lt;/p&gt;","hint":"&lt;p&gt;Peso de la botella con canicas − peso de la botella vacía = peso de las canicas&lt;/p&gt;","feedback":"&lt;p&gt;Peso de la botella con canicas − peso de la botella vacía = peso de las canicas.&lt;/p&gt;&lt;p&gt;{{T1}} g − {{Q2}} g = {{Q1}} g&lt;/p&gt;","seed":{"parameters":[{"name":"Q1","label":null,"min":100,"max":300,"step":1},{"name":"Q2","label":null,"min":100,"max":200,"step":1}],"calculated":[{"name":"T1","function":"{{Q1}}+{{Q2}}","temp":true},{"name":"A1","function":"{{Q1}}"}],"uniques":true},"algorithm":{"name":"calculateOperation","params":{"method":"equivLiteral","keyboard":"NUMERICAL"}}}</v>
      </c>
      <c r="C561" s="220" t="str">
        <f t="shared" si="13"/>
        <v>#REF!</v>
      </c>
      <c r="D561" s="220" t="str">
        <f t="shared" si="2"/>
        <v>#REF!</v>
      </c>
    </row>
    <row r="562" ht="15.75" customHeight="1">
      <c r="A562" s="220" t="str">
        <f>Seeds!AA572</f>
        <v>M2-MyM-11a-A-2</v>
      </c>
      <c r="B562" s="220" t="str">
        <f>Seeds!Z572</f>
        <v>{"id":"M2-MyM-11a-A-2","stimulus":"&lt;p&gt;Un camión llevaba una carga de {{T1}} kg. En la primera parada se han descargado {{Q2}} kg. ¿Cuánto pesa la carga del camión ahora?&lt;/p&gt;","template":"&lt;p&gt;Pesa {{response}} kg.&lt;/p&gt;","hint":"Pesa {{A1}} kg.","feedback":"&lt;p&gt;Peso de la carga al principio − peso descargado = peso de la carga ahora&lt;/p&gt;&lt;p&gt;{{T1}} kg − {{Q2}} kg = {{Q1}} kg&lt;/p&gt;","seed":{"parameters":[{"name":"Q1","label":null,"min":1000,"max":3000,"step":1},{"name":"Q2","label":null,"min":100,"max":999,"step":1}],"calculated":[{"name":"T1","function":"{{Q1}}+{{Q2}}","temp":true},{"name":"A1","function":"{{Q1}}"}],"uniques":true},"algorithm":{"name":"calculateOperation","params":{"method":"equivLiteral","keyboard":"NUMERICAL"}}}</v>
      </c>
      <c r="C562" s="220" t="str">
        <f t="shared" si="13"/>
        <v>#REF!</v>
      </c>
      <c r="D562" s="220" t="str">
        <f t="shared" si="2"/>
        <v>#REF!</v>
      </c>
    </row>
    <row r="563" ht="15.75" customHeight="1">
      <c r="A563" s="220" t="str">
        <f>Seeds!AA573</f>
        <v>M2-MyM-11a-A-3</v>
      </c>
      <c r="B563" s="220" t="str">
        <f>Seeds!Z573</f>
        <v>{"id":"M2-MyM-11a-A-3","stimulus":"&lt;p&gt;Analia tenía {{Q1}} g de azúcar y ha ido al mercado a comprar {{Q2}} g más. ¿Cuántos gramos de azúcar tiene ahora?&lt;/p&gt;","template":"&lt;p&gt;Tiene {{response}} g de azúcar.&lt;/p&gt;","hint":"&lt;p&gt;Peso del azúcar al principio + peso del azúcar que compra = peso del azúcar en total&lt;/p&gt;","feedback":"&lt;p&gt;Peso del azúcar al principio + peso del azúcar que compra = peso del azúcar en total&lt;/p&gt;&lt;p&gt;{{Q1}} g + {{Q2}} g = {{A1}} g&lt;/p&gt;","seed":{"parameters":[{"name":"Q1","label":null,"min":100,"max":300,"step":1},{"name":"Q2","label":null,"min":100,"max":200,"step":1}],"calculated":[{"name":"A1","function":"{{Q1}}+{{Q2}}"}],"uniques":true},"algorithm":{"name":"calculateOperation","params":{"method":"equivLiteral","keyboard":"NUMERICAL"}}}</v>
      </c>
      <c r="C563" s="220" t="str">
        <f t="shared" si="13"/>
        <v>#REF!</v>
      </c>
      <c r="D563" s="220" t="str">
        <f t="shared" si="2"/>
        <v>#REF!</v>
      </c>
    </row>
    <row r="564" ht="15.75" customHeight="1">
      <c r="A564" s="220" t="str">
        <f>Seeds!AA574</f>
        <v>M2-MyM-4a-I-1</v>
      </c>
      <c r="B564" s="220" t="str">
        <f>Seeds!Z574</f>
        <v>{
    "id": "M2-MyM-4a-I-1",
    "stimulus": "&lt;p&gt;Con este número de botellas, ¿qué se puede llenar? Clica la imagen.&lt;/p&gt;&lt;div style=\"display:flex; justify-content:center;\"&gt;{{T1}}&lt;/div&gt;",
    "hint": "&lt;p&gt;En los recipientes de gran tamaño cabe más de 1 litro.&lt;/p&gt;",
    "feedback": "&lt;p&gt;En los recipientes de gran tamaño cabe más de 1 litro.&lt;/p&gt;",
    "seed": {
        "parameters": [
            {
                "name": "Q1",
                "label": null,
                "list": [
                    2,
                    3,
                    4,
                    5
                ]
            },
            {
                "name": "Q2",
                "label": null,
                "list": [
                    "M2_MyM_4a_10.svg",
                    "M2_MyM_4a_11.svg"
                ]
            },
            {
                "name": "Q3",
                "label": null,
                "list": [
                    "M2_MyM_4a_3.svg",
                    "M2_MyM_4a_6.svg",
                    "M2_MyM_4a_7.svg"
                ]
            },
            {
                "name": "Q4",
                "label": null,
                "list": [
                    "https://blueberry-assets.oneclick.es/M2_MyM_4a_1.svg",
                    "https://blueberry-assets.oneclick.es/M2_MyM_4a_2.svg",
                    "https://blueberry-assets.oneclick.es/M2_MyM_4a_8.svg"
                ]
            }
        ],
        "calculated": [
            {
                "name": "T1",
                "label": "{{function}}",
                "function": "'&lt;img src=\"https://blueberry-assets.oneclick.es/M2_MyM_4a_13.svg\" width=\"100\"&gt;'.repeat({{Q1}})",
                "temp": true
            },
            {
                "name": "A1",
                "label": "{{function}}",
                "function": "&lt;div style=\"display:flex; justify-content:center;\"&gt;&lt;img src=\"https://blueberry-assets.oneclick.es/{{Q2}}\" width=\"300\"&gt;&lt;/img&gt;&lt;/div&gt;"
            },
            {
                "name": "A2",
                "label": "{{function}}",
                "function": "&lt;div style=\"display:flex; justify-content:center;\"&gt;&lt;img src=\"https://blueberry-assets.oneclick.es/{{Q3}}\" width=\"300\"&gt;&lt;/img&gt;&lt;/div&gt;",
                "incorrect": true
            },
            {
                "name": "A3",
                "label": "{{function}}",
                "function": "&lt;div style=\"display:flex; justify-content:center;\"&gt;&lt;img src=\"{{Q4}}\" width=\"300\"&gt;&lt;/img&gt;&lt;/div&gt;",
                "incorrect": true
            }
        ],
        "uniques": true
    },
    "algorithm": {
        "name": "trueFalse",
        "template": "Multiple choice – standard",
        "params": {
            "countCorrect": 1,
            "countIncorrect": 2,
            "showCheckIcon": false,
            "columns": 3
        }
    }
}</v>
      </c>
      <c r="C564" s="220" t="str">
        <f t="shared" si="13"/>
        <v>#REF!</v>
      </c>
      <c r="D564" s="220" t="str">
        <f t="shared" si="2"/>
        <v>#REF!</v>
      </c>
    </row>
    <row r="565" ht="15.75" customHeight="1">
      <c r="A565" s="220" t="str">
        <f>Seeds!AA575</f>
        <v>M2-MyM-4a-E-1</v>
      </c>
      <c r="B565" s="220" t="str">
        <f>Seeds!Z575</f>
        <v>{"id":"M2-MyM-4a-E-1","stimulus":"&lt;p&gt;¿Cuántas botellas de 1 litro se necesitarían para llenar esta bañera?&lt;/p&gt;&lt;div style=\"display:flex; justify-content:center;\"&gt;&lt;img src=\"https://blueberry-assets.oneclick.es/M2_MyM_4a_8.svg\"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10,"max":30,"step":5},{"name":"Q3","label":null,"min":1,"max":9,"step":1}],"calculated":[{"name":"A1","label":"{{function}}","function":"{{Q1}}"},{"name":"A2","label":"{{function}}","function":"{{Q2}}","incorrect":true},{"name":"A3","label":"{{function}}","function":"{{Q3}}","incorrect":true}],"uniques":true},"algorithm":{"name":"calculateOperation","template":"Cloze with drag &amp; drop","params":{"keyboard":"NUMERICAL"}}}</v>
      </c>
      <c r="C565" s="220" t="str">
        <f t="shared" si="13"/>
        <v>#REF!</v>
      </c>
      <c r="D565" s="220" t="str">
        <f t="shared" si="2"/>
        <v>#REF!</v>
      </c>
    </row>
    <row r="566" ht="15.75" customHeight="1">
      <c r="A566" s="220" t="str">
        <f>Seeds!AA576</f>
        <v>M2-MyM-4a-E-2</v>
      </c>
      <c r="B566" s="220" t="str">
        <f>Seeds!Z576</f>
        <v>{"id":"M2-MyM-4a-E-2","stimulus":"&lt;p&gt;¿Cuántas botellas de 1 litro se necesitarían para llenar este cubo?&lt;/p&gt;&lt;div style=\"display:flex; justify-content:center;\"&gt;&lt;img src=\"https://blueberry-assets.oneclick.es/M2_MyM_4a_11.svg\"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20,"max":40,"step":5},{"name":"Q3","label":null,"min":3,"max":10,"step":1}],"calculated":[{"name":"A1","label":"{{function}}","function":"{{Q1}}","incorrect":true},{"name":"A2","label":"{{function}}","function":"{{Q2}}","incorrect":true},{"name":"A3","label":"{{function}}","function":"{{Q3}}"}],"uniques":true},"algorithm":{"name":"calculateOperation","template":"Cloze with drag &amp; drop","params":{"keyboard":"NUMERICAL"}}}</v>
      </c>
      <c r="C566" s="220" t="str">
        <f t="shared" si="13"/>
        <v>#REF!</v>
      </c>
      <c r="D566" s="220" t="str">
        <f t="shared" si="2"/>
        <v>#REF!</v>
      </c>
    </row>
    <row r="567" ht="15.75" customHeight="1">
      <c r="A567" s="220" t="str">
        <f>Seeds!AA577</f>
        <v>M2-MyM-4a-E-3</v>
      </c>
      <c r="B567" s="220" t="str">
        <f>Seeds!Z577</f>
        <v>{"id":"M2-MyM-4a-E-3","stimulus":"&lt;p&gt;¿Cuántas botellas de 1 litro se necesitarían para llenar este bidón?&lt;/p&gt;&lt;div style=\"display:flex; justify-content:center;\"&gt;&lt;img src=\"https://blueberry-assets.oneclick.es/M2_MyM_4a_9.svg\"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2,"max":10,"step":1},{"name":"Q3","label":null,"min":2,"max":10,"step":1}],"calculated":[{"name":"A1","label":"{{function}}","function":"{{Q1}}"},{"name":"A2","label":"{{function}}","function":"{{Q2}}","incorrect":true},{"name":"A3","label":"{{function}}","function":"{{Q3}}","incorrect":true}],"uniques":true},"algorithm":{"name":"calculateOperation","template":"Cloze with drag &amp; drop","params":{"keyboard":"NUMERICAL"}}}</v>
      </c>
      <c r="C567" s="220" t="str">
        <f t="shared" si="13"/>
        <v>#REF!</v>
      </c>
      <c r="D567" s="220" t="str">
        <f t="shared" si="2"/>
        <v>#REF!</v>
      </c>
    </row>
    <row r="568" ht="15.75" customHeight="1">
      <c r="A568" s="220" t="str">
        <f>Seeds!AA578</f>
        <v>M2-MyM-4b-I-1</v>
      </c>
      <c r="B568" s="220" t="str">
        <f>Seeds!Z578</f>
        <v>{
    "id": "M2-MyM-4b-I-1",
    "stimulus": "&lt;p&gt;¿Cuánta agua cabe en estas botellas?&lt;/p&gt;&lt;div style=\"display:flex; justify-content:center;\"&gt;{{T1}}&lt;/div&gt;",
    "hint": "&lt;p style=\"text-align: center\"&gt;1 litro = 2 medios litros&lt;/p&gt;",
    "feedback": "&lt;p&gt;Un litro son 2 medios litros.&lt;/p&gt;&lt;p&gt;Como hay {{Q1}} litros, equivalen a {{A1}} medios litros:&lt;/p&gt;&lt;p style=\"text-align: center\"&gt;{{Q1}} × 2 = {{A1}}&lt;/p&gt;",
    "seed": {
        "parameters": [
            {
                "name": "Q1",
                "label": null,
                "list": [
                    2,
                    3,
                    4,
                    5,
                    6
                ]
            }
        ],
        "calculated": [
            {
                "name": "T1",
                "label": "{{function}}",
                "function": "'&lt;img src=\"https://blueberry-assets.oneclick.es/M2_MyM_4a_13.svg\" width=\"120\"&gt;'.repeat({{Q1}})",
                "temp": true
            },
            {
                "name": "A1",
                "label": "{{function}} medios litros",
                "function": "2*{{Q1}}"
            },
            {
                "name": "A2",
                "label": "{{function}} medios litros",
                "function": "4*{{Q1}}",
                "incorrect": true
            },
            {
                "name": "A3",
                "label": "{{function}} medios litros",
                "function": "{{Q1}}",
                "incorrect": true
            }
        ],
        "uniques": true
    },
    "algorithm": {
        "name": "trueFalse",
        "template": "Multiple choice – standard",
        "params": {
            "countCorrect": 1,
            "countIncorrect": 2,
            "showCheckIcon": false,
            "columns": 3
        }
    }
}</v>
      </c>
      <c r="C568" s="220" t="str">
        <f t="shared" si="13"/>
        <v>#REF!</v>
      </c>
      <c r="D568" s="220" t="str">
        <f t="shared" si="2"/>
        <v>#REF!</v>
      </c>
    </row>
    <row r="569" ht="15.75" customHeight="1">
      <c r="A569" s="220" t="str">
        <f>Seeds!AA579</f>
        <v>M2-MyM-4b-I-2</v>
      </c>
      <c r="B569" s="220" t="str">
        <f>Seeds!Z579</f>
        <v>{
    "id": "M2-MyM-4b-I-2",
    "stimulus": "&lt;p&gt;¿Cuánta agua cabe en estas botellas?&lt;/p&gt;&lt;div style=\"display:flex; justify-content:center;\"&gt;{{T1}}&lt;/div&gt;",
    "hint": "&lt;p style=\"text-align: center\"&gt;1 litro = 4 cuartos de litro&lt;/p&gt;",
    "feedback": "&lt;p&gt;Un litro son 4 cuartos de litro.&lt;/p&gt;&lt;p&gt;Como hay {{Q1}} litros, equivalen a {{A1}} cuartos de litro:&lt;/p&gt;&lt;p style=\"text-align: center\"&gt;{{Q1}} × 4 = {{A1}}&lt;/p&gt;",
    "seed": {
        "parameters": [
            {
                "name": "Q1",
                "label": null,
                "list": [
                    2,
                    3,
                    4,
                    5,
                    6
                ]
            }
        ],
        "calculated": [
            {
                "name": "T1",
                "label": "{{function}}",
                "function": "'&lt;img src=\"https://blueberry-assets.oneclick.es/M2_MyM_4a_13.svg\" width=\"120\"&gt;'.repeat({{Q1}})",
                "temp": true
            },
            {
                "name": "A1",
                "label": "{{function}} cuartos de litro",
                "function": "2*{{Q1}}",
                "incorrect": true
            },
            {
                "name": "A2",
                "label": "{{function}} cuartos de litro",
                "function": "4*{{Q1}}"
            },
            {
                "name": "A3",
                "label": "{{function}} cuartos de litro",
                "function": "{{Q1}}",
                "incorrect": true
            }
        ],
        "uniques": true
    },
    "algorithm": {
        "name": "trueFalse",
        "template": "Multiple choice – standard",
        "params": {
            "countCorrect": 1,
            "countIncorrect": 2,
            "showCheckIcon": false,
            "columns": 3
        }
    }
}</v>
      </c>
      <c r="C569" s="220" t="str">
        <f t="shared" si="13"/>
        <v>#REF!</v>
      </c>
      <c r="D569" s="220" t="str">
        <f t="shared" si="2"/>
        <v>#REF!</v>
      </c>
    </row>
    <row r="570" ht="15.75" customHeight="1">
      <c r="A570" s="220" t="str">
        <f>Seeds!AA580</f>
        <v>M2-MyM-4b-E-1</v>
      </c>
      <c r="B570" s="220" t="str">
        <f>Seeds!Z580</f>
        <v>{
    "id": "M2-MyM-4b-E-1",
    "stimulus": "&lt;p&gt;¿Cuántos medios litros hay en estas botellas?&lt;/p&gt;&lt;div style=\"display:flex; justify-content:center;\"&gt;{{T1}}&lt;/div&gt;",
    "template": "&lt;p&gt;Hay {{response}} medios litros.&lt;/p&gt;",
    "hint": "&lt;p style=\"text-align: center\"&gt;1 litro = 2 medios litros&lt;/p&gt;",
    "feedback": "&lt;p&gt;Un litro son 2 medios litros.&lt;/p&gt;&lt;p&gt;Como hay {{Q1}} litros, equivalen a {{A1}} medios litros:&lt;/p&gt;&lt;p style=\"text-align: center\"&gt;{{Q1}} × 2 = {{A1}}&lt;/p&gt;",
    "seed": {
        "parameters": [
            {
                "name": "Q1",
                "label": null,
                "list": [
                    2,
                    3,
                    4,
                    5,
                    6
                ]
            }
        ],
        "calculated": [
            {
                "name": "T1",
                "label": "{{function}}",
                "function": "'&lt;img src=\"https://blueberry-assets.oneclick.es/M2_MyM_4a_13.svg\" width=\"120\"&gt;'.repeat({{Q1}})",
                "temp": true
            },
            {
                "name": "A1",
                "label": "{{function}}",
                "function": "2*{{Q1}}"
            }
        ],
        "uniques": true
    },
    "algorithm": {
        "name": "calculateOperation",
        "params": {
            "method": "equivLiteral",
            "keyboard": "NUMERICAL"
        }
    }
}</v>
      </c>
      <c r="C570" s="220" t="str">
        <f t="shared" si="13"/>
        <v>#REF!</v>
      </c>
      <c r="D570" s="220" t="str">
        <f t="shared" si="2"/>
        <v>#REF!</v>
      </c>
    </row>
    <row r="571" ht="15.75" customHeight="1">
      <c r="A571" s="220" t="str">
        <f>Seeds!AA581</f>
        <v>M2-MyM-4b-E-2</v>
      </c>
      <c r="B571" s="220" t="str">
        <f>Seeds!Z581</f>
        <v>{
    "id": "M2-MyM-4b-E-2",
    "stimulus": "&lt;p&gt;¿Cuántos cuartos de litro hay en estas botellas?&lt;/p&gt;&lt;div style=\"display:flex; justify-content:center;\"&gt;{{T1}}&lt;/div&gt;",
    "template": "&lt;p&gt;Hay {{response}} cuartos de litro.&lt;/p&gt;",
    "hint": "&lt;p style=\"text-align: center\"&gt;1 litro = 4 cuartos de litro&lt;/p&gt;",
    "feedback": "&lt;p&gt;Un litro son 4 cuartos de litro.&lt;/p&gt;&lt;p&gt;Como hay {{Q1}} litros, equivalen a {{A1}} cuartos de litro:&lt;/p&gt;&lt;p style=\"text-align: center\"&gt;{{Q1}} × 4 = {{A1}}&lt;/p&gt;",
    "seed": {
        "parameters": [
            {
                "name": "Q1",
                "label": null,
                "list": [
                    2,
                    3,
                    4,
                    5,
                    6
                ]
            }
        ],
        "calculated": [
            {
                "name": "T1",
                "label": "{{function}}",
                "function": "'&lt;img src=\"https://blueberry-assets.oneclick.es/M2_MyM_4a_13.svg\" width=\"120\"&gt;'.repeat({{Q1}})",
                "temp": true
            },
            {
                "name": "A1",
                "label": "{{function}}",
                "function": "4*{{Q1}}"
            }
        ],
        "uniques": true
    },
    "algorithm": {
        "name": "calculateOperation",
        "params": {
            "method": "equivLiteral",
            "keyboard": "NUMERICAL"
        }
    }
}</v>
      </c>
      <c r="C571" s="220" t="str">
        <f t="shared" si="13"/>
        <v>#REF!</v>
      </c>
      <c r="D571" s="220" t="str">
        <f t="shared" si="2"/>
        <v>#REF!</v>
      </c>
    </row>
    <row r="572" ht="15.75" customHeight="1">
      <c r="A572" s="220" t="str">
        <f>Seeds!AA582</f>
        <v>M2-MyM-4c-I-1</v>
      </c>
      <c r="B572" s="220" t="str">
        <f>Seeds!Z582</f>
        <v>{
    "id": "M2-MyM-4c-I-1",
    "stimulus": "&lt;p&gt;Arrastra y ordena de mayor a menor estas medidas de capacidad.&lt;/p&gt;",
    "template": "&lt;p style=\"text-align:center;\"&gt;{{response}} &gt; {{response}} &gt; {{response}}&lt;/p&gt;",
    "feedback": "&lt;p&gt;Compara las cifras empezando por la izquierda.&lt;/p&gt;",
    "hint": "&lt;p&gt;Están en la misma unidad. Hay que comparar las cifras empezando por la izquierda.&lt;/p&gt;",
    "seed": {
        "parameters": [
            {
                "name": "Q1",
                "label": null,
                "min": 10,
                "max": 99,
                "step": 1
            },
            {
                "name": "Q2",
                "label": null,
                "min": 10,
                "max": 99,
                "step": 1
            },
            {
                "name": "Q3",
                "label": null,
                "min": 10,
                "max": 99,
                "step": 1
            },
            {
                "name": "Q5",
                "label": null,
                "list": [
                    "l",
                    "cl"
                ]
            }
        ],
        "calculated": [
            {
                "name": "A1",
                "label": "{{function}} {{Q5}}",
                "function": "math.max({{Q1}}, {{Q2}}, {{Q3}})"
            },
            {
                "name": "A2",
                "label": "{{function}} {{Q5}}",
                "function": "{{Q1}}+{{Q2}}+{{Q3}}-math.min({{Q1}}, {{Q2}}, {{Q3}})-math.max({{Q1}}, {{Q2}}, {{Q3}})"
            },
            {
                "name": "A3",
                "label": "{{function}} {{Q5}}",
                "function": "math.min({{Q1}}, {{Q2}}, {{Q3}})"
            }
        ],
        "uniques": true
    },
    "algorithm": {
        "name": "calculateOperation",
        "template": "Cloze with drag &amp; drop",
        "params": {
            "keyboard": "NUMERICAL"
        }
    }
}</v>
      </c>
      <c r="C572" s="220" t="str">
        <f t="shared" si="13"/>
        <v>#REF!</v>
      </c>
      <c r="D572" s="220" t="str">
        <f t="shared" si="2"/>
        <v>#REF!</v>
      </c>
    </row>
    <row r="573" ht="15.75" customHeight="1">
      <c r="A573" s="220" t="str">
        <f>Seeds!AA583</f>
        <v>M2-MyM-4c-E-1</v>
      </c>
      <c r="B573" s="220" t="str">
        <f>Seeds!Z583</f>
        <v>{
    "id": "M2-MyM-4c-E-1",
    "stimulus": "&lt;p&gt;Selecciona la medida de capacidad más pequeña.&lt;/p&gt;",
    "feedback": "&lt;p&gt;Compara las cifras empezando por la izquierda.&lt;/p&gt;",
    "hint": "&lt;p&gt;Están en la misma unidad. Hay que comparar las cifras empezando por la izquierda.&lt;/p&gt;",
    "seed": {
        "parameters": [
            {
                "name": "Q1",
                "label": null,
                "min": 10,
                "max": 99,
                "step": 10
            },
            {
                "name": "Q2",
                "label": null,
                "min": 10,
                "max": 99,
                "step": 10
            },
            {
                "name": "Q3",
                "label": null,
                "min": 10,
                "max": 99,
                "step": 10
            },
            {
                "name": "Q5",
                "label": null,
                "list": [
                    "l",
                    "cl"
                ]
            }
        ],
        "calculated": [
            {
                "name": "A1",
                "label": "{{function}} {{Q5}}",
                "function": "math.min({{Q1}}, {{Q2}}, {{Q3}})"
            },
            {
                "name": "A2",
                "label": "{{function}} {{Q5}}",
                "function": "{{Q1}}+{{Q2}}+{{Q3}}-math.min({{Q1}}, {{Q2}}, {{Q3}})-math.max({{Q1}}, {{Q2}}, {{Q3}})",
                "incorrect": true
            },
            {
                "name": "A3",
                "label": "{{function}} {{Q5}}",
                "function": "math.max({{Q1}}, {{Q2}}, {{Q3}})",
                "incorrect": true
            }
        ],
        "uniques": true
    },
    "algorithm": {
        "name": "trueFalse",
        "template": "Multiple choice – standard",
        "params": {
            "countCorrect": 1,
            "countIncorrect": 2,
            "showCheckIcon": false,
            "columns": 3
        }
    }
}</v>
      </c>
      <c r="C573" s="220" t="str">
        <f t="shared" si="13"/>
        <v>#REF!</v>
      </c>
      <c r="D573" s="220" t="str">
        <f t="shared" si="2"/>
        <v>#REF!</v>
      </c>
    </row>
    <row r="574" ht="15.75" customHeight="1">
      <c r="A574" s="220" t="str">
        <f>Seeds!AA585</f>
        <v>M2-MyM-4c-A-1</v>
      </c>
      <c r="B574" s="220" t="str">
        <f>Seeds!Z585</f>
        <v>{"id":"M2-MyM-4c-A-1","stimulus":"&lt;p&gt;Inés va al supermercado a comprar una botella de zumo. Encuentra botellas con {{Q1}} l, {{Q2}} l y {{Q3}} l. ¿Cuánto zumo tiene la botella más pequeña?&lt;/p&gt;","template":"&lt;p&gt;La botella más pequeña tiene {{response}} l de zumo.&lt;/p&gt;","hint":"&lt;p&gt;Como están expresadas en la misma unidad, solo hay que comparar las cifras.&lt;/p&gt;","feedback":"&lt;p&gt;Como están expresadas en la misma unidad, solo hay que comparar las cifras.&lt;/p&gt;","seed":{"parameters":[{"name":"Q1","label":null,"list":[1,2,3,4,5]},{"name":"Q2","label":null,"list":[1,2,3,4,5]},{"name":"Q3","label":null,"list":[1,2,3,4,5]}],"calculated":[{"name":"A1","label":"{{function}}","function":"math.min({{Q1}},{{Q2}},{{Q3}})"}],"uniques":true},"algorithm":{"name":"calculateOperation","params":{"method":"equivLiteral","keyboard":"NUMERICAL"}}}</v>
      </c>
      <c r="C574" s="220" t="str">
        <f t="shared" si="13"/>
        <v>#REF!</v>
      </c>
      <c r="D574" s="220" t="str">
        <f t="shared" si="2"/>
        <v>#REF!</v>
      </c>
    </row>
    <row r="575" ht="15.75" customHeight="1">
      <c r="A575" s="220" t="str">
        <f>Seeds!AA586</f>
        <v>M2-MyM-4c-A-2</v>
      </c>
      <c r="B575" s="220" t="str">
        <f>Seeds!Z586</f>
        <v>{"id":"M2-MyM-4c-A-2","stimulus":"&lt;p&gt;En una granja hay dos estanques de agua para los animales. Uno de ellos tiene una capacidad de {{Q1}} l y el otro de {{Q2}} l. ¿Cuántos litros de agua tiene el estanque de más capacidad?","template":"&lt;p&gt;El estanque de mayor capacidad tiene {{response}} l.&lt;/p&gt;","hint":"&lt;p&gt;Como están expresadas en la misma unidad, solo hay que comparar las cifras.&lt;/p&gt;","feedback":"&lt;p&gt;Compara las cifras empezando por la izquierda.&lt;/p&gt;","seed":{"parameters":[{"name":"Q1","label":null,"min":200,"max":999,"step":1},{"name":"Q2","label":null,"min":200,"max":999,"step":1}],"calculated":[{"name":"A1","label":"{{function}}","function":"math.max({{Q1}},{{Q2}})"}],"uniques":true},"algorithm":{"name":"calculateOperation","params":{"method":"equivLiteral","keyboard":"NUMERICAL"}}}</v>
      </c>
      <c r="C575" s="220" t="str">
        <f t="shared" si="13"/>
        <v>#REF!</v>
      </c>
      <c r="D575" s="220" t="str">
        <f t="shared" si="2"/>
        <v>#REF!</v>
      </c>
    </row>
    <row r="576" ht="15.75" customHeight="1">
      <c r="A576" s="220" t="str">
        <f>Seeds!AA587</f>
        <v>M2-MyM-4c-A-3</v>
      </c>
      <c r="B576" s="220" t="str">
        <f>Seeds!Z587</f>
        <v>{"id":"M2-MyM-4c-A-3","stimulus":"&lt;p&gt;En el gimnasio tienen bidones de agua para que los deportistas rellenen sus botellas. Los bidones tienen {{Q1}} l, {{Q2}} l y {{Q3}} l. ¿Cuántos litros tiene el bidón de mayor capacidad?","template":"&lt;p&gt;El bidón de mayor capacidad tiene {{response}} l.","hint":"&lt;p&gt;Como están expresadas en la misma unidad, solo hay que comparar las cifras.&lt;/p&gt;","feedback":"&lt;p&gt;Compara las cifras empezando por la izquierda.&lt;/p&gt;","seed":{"parameters":[{"name":"Q1","label":null,"min":5,"max":20,"step":1},{"name":"Q2","label":null,"min":5,"max":20,"step":1},{"name":"Q3","label":null,"min":5,"max":20,"step":1}],"calculated":[{"name":"A1","label":"{{function}}","function":"math.max({{Q1}},{{Q2}},{{Q3}})"}],"uniques":true},"algorithm":{"name":"calculateOperation","params":{"method":"equivLiteral","keyboard":"NUMERICAL"}}}</v>
      </c>
      <c r="C576" s="220" t="str">
        <f t="shared" si="13"/>
        <v>#REF!</v>
      </c>
      <c r="D576" s="220" t="str">
        <f t="shared" si="2"/>
        <v>#REF!</v>
      </c>
    </row>
    <row r="577" ht="15.75" customHeight="1">
      <c r="A577" s="220" t="str">
        <f>Seeds!AA588</f>
        <v>M2-MyM-4d-I-1</v>
      </c>
      <c r="B577" s="220" t="str">
        <f>Seeds!Z588</f>
        <v>{
    "id": "M2-MyM-4d-I-1",
    "stimulus": "&lt;p&gt;Completa esta oración.&lt;/p&gt;&lt;div style=\"display:flex; justify-content:center;\"&gt;&lt;img src=\"https://blueberry-assets.oneclick.es/M2_MyM_4d_1.svg\" width=\"300\"&gt;&lt;/img&gt;&lt;/div&gt;",
    "template": "&lt;p&gt;Este camión cisterna contiene 1000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"group": 1
            },
            {
                "name": "A2",
                "label": "{{function}}",
                "function": "mililitros",
                "incorrect": true,
                "group": 1
            }
        ],
        "uniques": true
    },
    "algorithm": {
        "name": "groupResponses",
        "template": "Cloze with drop down"
    }
}</v>
      </c>
      <c r="C577" s="220" t="str">
        <f t="shared" si="13"/>
        <v>#REF!</v>
      </c>
      <c r="D577" s="220" t="str">
        <f t="shared" si="2"/>
        <v>#REF!</v>
      </c>
    </row>
    <row r="578" ht="15.75" customHeight="1">
      <c r="A578" s="220" t="str">
        <f>Seeds!AA589</f>
        <v>M2-MyM-4d-I-2</v>
      </c>
      <c r="B578" s="220" t="str">
        <f>Seeds!Z589</f>
        <v>{
    "id": "M2-MyM-4d-I-2",
    "stimulus": "&lt;p&gt;Completa esta oración.&lt;/p&gt;&lt;div style=\"display:flex; justify-content:center;\"&gt;&lt;img src=\"https://blueberry-assets.oneclick.es/M2_MyM_4d_2.svg\" width=\"200\"&gt;&lt;/img&gt;&lt;/div&gt;",
    "template": "&lt;p&gt;Esta garrafa contiene 10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
            {
                "name": "A2",
                "label": "{{function}}",
                "function": "mililitros",
                "incorrect": true
            }
        ],
        "uniques": true
    },
    "algorithm": {
        "name": "groupResponses",
        "template": "Cloze with drop down"
    }
}</v>
      </c>
      <c r="C578" s="220" t="str">
        <f t="shared" si="13"/>
        <v>#REF!</v>
      </c>
      <c r="D578" s="220" t="str">
        <f t="shared" si="2"/>
        <v>#REF!</v>
      </c>
    </row>
    <row r="579" ht="15.75" customHeight="1">
      <c r="A579" s="220" t="str">
        <f>Seeds!AA590</f>
        <v>M2-MyM-4d-I-3</v>
      </c>
      <c r="B579" s="220" t="str">
        <f>Seeds!Z590</f>
        <v>{
    "id": "M2-MyM-4d-I-3",
    "stimulus": "&lt;p&gt;Completa esta oración.&lt;/p&gt;&lt;div style=\"display:flex; justify-content:center;\"&gt;&lt;img src=\"https://blueberry-assets.oneclick.es/M2_G_11a_8.svg\" width=\"200\"&gt;&lt;/img&gt;&lt;/div&gt;",
    "template": "&lt;p&gt;Esta copa contiene 150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"incorrect": true
            },
            {
                "name": "A2",
                "label": "{{function}}",
                "function": "mililitros"
            }
        ],
        "uniques": true
    },
    "algorithm": {
        "name": "groupResponses",
        "template": "Cloze with drop down"
    }
}</v>
      </c>
      <c r="C579" s="220" t="str">
        <f t="shared" si="13"/>
        <v>#REF!</v>
      </c>
      <c r="D579" s="220" t="str">
        <f t="shared" si="2"/>
        <v>#REF!</v>
      </c>
    </row>
    <row r="580" ht="15.75" customHeight="1">
      <c r="A580" s="220" t="str">
        <f>Seeds!AA591</f>
        <v>M2-MyM-4d-I-4</v>
      </c>
      <c r="B580" s="220" t="str">
        <f>Seeds!Z591</f>
        <v>{
    "id": "M2-MyM-4d-I-4",
    "stimulus": "&lt;p&gt;Completa esta oración.&lt;/p&gt;&lt;div style=\"display:flex; justify-content:center;\"&gt;&lt;img src=\"https://blueberry-assets.oneclick.es/M2_MyM_4a_3.svg\" width=\"150\"&gt;&lt;/img&gt;&lt;/div&gt;",
    "template": "&lt;p&gt;Esta lata contiene 330 {{response}} de refresco.&lt;/p&gt;",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"incorrect": true,
                "group": 1
            },
            {
                "name": "A2",
                "label": "{{function}}",
                "function": "mililitros",
                "group": 1
            }
        ],
        "uniques": true
    },
    "algorithm": {
        "name": "groupResponses",
        "template": "Cloze with drop down"
    }
}</v>
      </c>
      <c r="C580" s="220" t="str">
        <f t="shared" si="13"/>
        <v>#REF!</v>
      </c>
      <c r="D580" s="220" t="str">
        <f t="shared" si="2"/>
        <v>#REF!</v>
      </c>
    </row>
    <row r="581" ht="15.75" customHeight="1">
      <c r="A581" s="220" t="str">
        <f>Seeds!AA592</f>
        <v>M2-MyM-4d-E-1</v>
      </c>
      <c r="B581" s="220" t="str">
        <f>Seeds!Z592</f>
        <v>{
    "id": "M2-MyM-4d-E-1",
    "stimulus": "&lt;p&gt;Arrastra las unidades correctas.&lt;/p&gt;",
    "template": "&lt;table style=\"width: 100%;\"&gt;&lt;tbody&gt;&lt;tr&gt;&lt;td style=\"width: 50.0%; text-align: center; border: none;\"&gt;&lt;div style=\"display:flex; justify-content:center;\"&gt;&lt;img src=\"https://blueberry-assets.oneclick.es/M2_MyM_4a_2.svg\" width=\"200\"&gt;&lt;/img&gt;&lt;/div&gt;&lt;/td&gt;&lt;td style=\"width: 50.0%; text-align: center; border: none;\"&gt;&lt;div style=\"display:flex; justify-content:center;\"&gt;&lt;img src=\"https://blueberry-assets.oneclick.es/M2_MyM_4a_7.svg\" width=\"200\"&gt;&lt;/img&gt;&lt;/div&gt;&lt;/td&gt;&lt;/tr&gt;&lt;tr&gt;&lt;td style=\"width: 50.0%; text-align: center; border: none;\"&gt;Este lago contiene 200 {{response}} de agua.&lt;/td&gt;&lt;td style=\"width: 50.0%; text-align: center; border: none;\"&gt;Este biberón contiene 120 {{response}} de leche.&lt;/td&gt;&lt;/tr&gt;&lt;/tbody&gt;&lt;/table&gt;",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
            {
                "name": "A2",
                "label": "{{function}}",
                "function": "mililitros"
            }
        ],
        "uniques": true
    },
    "algorithm": {
        "name": "calculateOperation",
        "template": "Cloze with drag &amp; drop",
        "params": {
            "keyboard": "NUMERICAL"
        }
    }
}</v>
      </c>
      <c r="C581" s="220" t="str">
        <f t="shared" si="13"/>
        <v>#REF!</v>
      </c>
      <c r="D581" s="220" t="str">
        <f t="shared" si="2"/>
        <v>#REF!</v>
      </c>
    </row>
    <row r="582" ht="15.75" customHeight="1">
      <c r="A582" s="220" t="str">
        <f>Seeds!AA593</f>
        <v>M2-MyM-4d-E-2</v>
      </c>
      <c r="B582" s="220" t="str">
        <f>Seeds!Z593</f>
        <v>{
    "id": "M2-MyM-4d-E-2",
    "stimulus": "&lt;p&gt;Arrastra las unidades correctas.&lt;/p&gt;",
    "template": "&lt;table style=\"width: 100%;\"&gt;&lt;tbody&gt;&lt;tr&gt;&lt;td style=\"width: 50.0%; text-align: center; border: none;\"&gt;&lt;div style=\"display:flex; justify-content:center;\"&gt;&lt;img src=\"https://blueberry-assets.oneclick.es/M2_EyP_1b_5.svg\" width=\"80\"&gt;&lt;/img&gt;&lt;/div&gt;&lt;/td&gt;&lt;td style=\"width: 50.0%; text-align: center; border: none;\"&gt;&lt;div style=\"display:flex; justify-content:center;\"&gt;&lt;img src=\"https://blueberry-assets.oneclick.es/M2_MyM_4d_2.svg\" width=\"200\"&gt;&lt;/img&gt;&lt;/div&gt;&lt;/td&gt;&lt;/tr&gt;&lt;tr&gt;&lt;td style=\"width: 50.0%; text-align: center; border: none;\"&gt;Este vaso contiene 200 {{response}} de agua.&lt;/td&gt;&lt;td style=\"width: 50.0%; text-align: center; border: none;\"&gt;Esta garrafa contiene 10 {{response}} de agua.&lt;/td&gt;&lt;/tr&gt;&lt;/tbody&gt;&lt;/table&gt;",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"mililitros"
            },
            {
                "name": "A2",
                "label": "{{function}}",
                "function": "litros"
            }
        ],
        "uniques": true
    },
    "algorithm": {
        "name": "calculateOperation",
        "template": "Cloze with drag &amp; drop",
        "params": {
            "keyboard": "NUMERICAL"
        }
    }
}</v>
      </c>
      <c r="C582" s="220" t="str">
        <f t="shared" si="13"/>
        <v>#REF!</v>
      </c>
      <c r="D582" s="220" t="str">
        <f t="shared" si="2"/>
        <v>#REF!</v>
      </c>
    </row>
    <row r="583" ht="15.75" customHeight="1">
      <c r="A583" s="220" t="str">
        <f>Seeds!AA594</f>
        <v>M2-MyM-12a-I-1</v>
      </c>
      <c r="B583" s="220" t="str">
        <f>Seeds!Z594</f>
        <v>{"id":"M2-MyM-12a-I-1","stimulus":"&lt;p&gt;Selecciona la unidad de masa correcta.&lt;/p&gt;","template":"&lt;p&gt;{{T1}} {{Q11}} − {{Q2}} {{Q11}} = {{Q1}} {{response}}&lt;/p&gt;","hint":"&lt;p&gt;A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3","label":null,"min":1,"max":9,"step":1},{"name":"Q4","label":null,"min":1,"max":10,"step":1},{"name":"Q11","label":null,"list":["kg","g"]},{"name":"Q22","label":null,"list":["kg","g"]}],"calculated":[{"name":"T1","label":"{{function}}","function":"{{Q1}} + {{Q2}}","temp":true},{"name":"A1","label":"{{function}}","function":"{{Q11}}","incorrect":false,"group":1},{"name":"A2","label":"{{function}}","function":"{{Q22}}","group":1,"incorrect":true}],"uniques":true},"algorithm":{"name":"groupResponses","template":"Cloze with drop down"}}</v>
      </c>
      <c r="C583" s="220" t="str">
        <f t="shared" si="13"/>
        <v>#REF!</v>
      </c>
      <c r="D583" s="220" t="str">
        <f t="shared" si="2"/>
        <v>#REF!</v>
      </c>
    </row>
    <row r="584" ht="15.75" customHeight="1">
      <c r="A584" s="220" t="str">
        <f>Seeds!AA595</f>
        <v>M2-MyM-12a-I-2</v>
      </c>
      <c r="B584" s="220" t="str">
        <f>Seeds!Z595</f>
        <v>{"id":"M2-MyM-12a-I-2","stimulus":"&lt;p&gt;Selecciona si las siguientes operaciones son verdaderas o falsas.&lt;/p&gt;","hint":"&lt;p&gt;A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3","label":null,"min":10,"max":100,"step":1},{"name":"Q4","label":null,"min":10,"max":100,"step":1},{"name":"Q5","label":null,"min":10,"max":100,"step":1},{"name":"Q6","label":null,"min":10,"max":100,"step":1},{"name":"Q11","label":null,"list":["kg","g"]},{"name":"Q22","label":null,"list":["kg","g"]},{"name":"Q33","label":null,"list":["kg","g"]}],"calculated":[{"name":"T11","label":"{{function}}","function":"{{Q1}}+{{Q2}}","temp":true},{"name":"T22","label":"{{function}}","function":"{{Q3}}+{{Q4}}","temp":true},{"name":"T33","label":"{{function}}","function":"{{Q5}}","temp":true},{"name":"T1","label":"{{function}}","function":"{{Q5}}+{{Q6}}","temp":true},{"name":"A1","label":"{{Q1}} {{Q11}} + {{Q2}} {{Q11}} = {{T11}} {{Q11}}","function":""},{"name":"A2","label":"{{Q3}} {{Q22}} + {{Q4}} {{Q22}} = {{T22}} {{Q22}}","function":""},{"name":"A3","label":"{{T1}} {{Q11}} − {{Q6}} {{Q11}} = {{T33}} {{Q11}}","function":""},{"name":"A4","label":"{{T1}} {{Q22}} − {{Q6}} {{Q22}} = {{T33}} {{Q11}}","function":"","incorrect":true},{"name":"A5","label":"{{Q1}} {{Q11}} + {{Q2}} {{Q11}} = {{T11}} {{Q22}}","function":"","incorrect":true},{"name":"A6","label":"{{Q3}} {{Q22}} + {{Q4}} {{Q22}} = {{T22}} {{Q11}}","function":"","incorrect":true}],"uniques":true},"algorithm":{"name":"trueFalse","template":"Choice matrix – inline","params":{"countCorrect":1,"countIncorrect":2,"showCheckIcon":false,"options":["Verdadero","Falso"]}}}</v>
      </c>
      <c r="C584" s="220" t="str">
        <f t="shared" si="13"/>
        <v>#REF!</v>
      </c>
      <c r="D584" s="220" t="str">
        <f t="shared" si="2"/>
        <v>#REF!</v>
      </c>
    </row>
    <row r="585" ht="15.75" customHeight="1">
      <c r="A585" s="220" t="str">
        <f>Seeds!AA596</f>
        <v>M2-MyM-12a-E-1</v>
      </c>
      <c r="B585" s="220" t="str">
        <f>Seeds!Z596</f>
        <v>{"id":"M2-MyM-12a-E-1","stimulus":"&lt;p&gt;Realiza la siguiente suma.&lt;/p&gt;","template":"&lt;p&gt;{{Q1}} {{Q11}} + {{Q2}} {{Q11}} = {{response}} {{Q11}}&lt;/p&gt;","hint":"&lt;p&gt;A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11","label":null,"list":["kg","g"]}],"calculated":[{"name":"A1","label":"{{function}}","function":"{{Q1}}+{{Q2}}"}],"uniques":true},"algorithm":{"name":"calculateOperation","params":{"method":"equivLiteral","keyboard":"NUMERICAL"}}}</v>
      </c>
      <c r="C585" s="220" t="str">
        <f t="shared" si="13"/>
        <v>#REF!</v>
      </c>
      <c r="D585" s="220" t="str">
        <f t="shared" si="2"/>
        <v>#REF!</v>
      </c>
    </row>
    <row r="586" ht="15.75" customHeight="1">
      <c r="A586" s="220" t="str">
        <f>Seeds!AA597</f>
        <v>M2-MyM-12a-A-1</v>
      </c>
      <c r="B586" s="220" t="str">
        <f>Seeds!Z597</f>
        <v>{"id":"M2-MyM-12a-A-1","stimulus":"&lt;p&gt;Carmen ha cosechado {{T1}} kg de patatas, vendido {{Q2}} kg y se ha quedado con el resto. ¿Con cuántos kilogramos de patatas se ha quedado?&lt;/p&gt;","template":"&lt;p&gt;Se ha quedado con {{response}} kg.&lt;/p&gt;","hint":"&lt;p&gt;A la hora de restar medidas de masa, todas las cantidades tienen que estar expresadas en la misma unidad.&lt;/p&gt;","feedback":"&lt;p&gt;A la hora de restar medidas de masa, todas las cantidades tienen que estar expresadas en la misma unidad.&lt;/p&gt;","seed":{"parameters":[{"name":"Q1","label":null,"min":10,"max":200,"step":1},{"name":"Q2","label":null,"min":10,"max":30,"step":1}],"calculated":[{"name":"T1","label":"{{function}}","function":"{{Q1}}+{{Q2}}","temp":true},{"name":"A1","label":"{{function}}","function":"{{Q1}}"}],"uniques":true},"algorithm":{"name":"calculateOperation","params":{"method":"equivLiteral","keyboard":"NUMERICAL"}}}</v>
      </c>
      <c r="C586" s="220" t="str">
        <f t="shared" si="13"/>
        <v>#REF!</v>
      </c>
      <c r="D586" s="220" t="str">
        <f t="shared" si="2"/>
        <v>#REF!</v>
      </c>
    </row>
    <row r="587" ht="15.75" customHeight="1">
      <c r="A587" s="220" t="str">
        <f>Seeds!AA598</f>
        <v>M2-MyM-12a-A-2</v>
      </c>
      <c r="B587" s="220" t="str">
        <f>Seeds!Z598</f>
        <v>{"id":"M2-MyM-12a-A-2","stimulus":"&lt;p&gt;Valentín y Joaquina se suben a un ascensor. Si Valentín pesa {{Q1}} kg y Joaquina, {{Q2}} kg, ¿cuántos kilogramos debe soportar el ascensor?&lt;/p&gt;","template":"&lt;p&gt;Soporta {{response}} kg.&lt;/p&gt;","hint":"&lt;p&gt;A la hora de sumar medidas de masa, todas las cantidades tienen que estar expresadas en la misma unidad.&lt;/p&gt;","feedback":"&lt;p&gt;A la hora de sumar medidas de masa, todas las cantidades tienen que estar expresadas en la misma unidad.&lt;/p&gt;","seed":{"parameters":[{"name":"Q1","label":null,"min":60,"max":90,"step":1},{"name":"Q2","label":null,"min":60,"max":90,"step":1}],"calculated":[{"name":"A1","label":"{{function}}","function":"{{Q1}}+{{Q2}}"}],"uniques":true},"algorithm":{"name":"calculateOperation","params":{"method":"equivLiteral","keyboard":"NUMERICAL"}}}</v>
      </c>
      <c r="C587" s="220" t="str">
        <f t="shared" si="13"/>
        <v>#REF!</v>
      </c>
      <c r="D587" s="220" t="str">
        <f t="shared" si="2"/>
        <v>#REF!</v>
      </c>
    </row>
    <row r="588" ht="15.75" customHeight="1">
      <c r="A588" s="220" t="str">
        <f>Seeds!AA599</f>
        <v>M2-MyM-12a-A-3</v>
      </c>
      <c r="B588" s="220" t="str">
        <f>Seeds!Z599</f>
        <v>{"id":"M2-MyM-12a-A-3","stimulus":"&lt;p&gt;Ximena le regala una caja con {{T1}} g de bombones a su padre. Si su padre se comió {{Q2}} g de chocolate, ¿cuántos gramos de chocolate le quedan?&lt;/p&gt;","template":"&lt;p&gt;Quedan {{response}} g.&lt;/p&gt;","hint":"&lt;p&gt;A la hora de restar medidas de masa, todas las cantidades tienen que estar expresadas en la misma unidad.&lt;/p&gt;","feedback":"&lt;p&gt;A la hora de restar medidas de masa, todas las cantidades tienen que estar expresadas en la misma unidad.&lt;/p&gt;","seed":{"parameters":[{"name":"Q1","label":null,"min":250,"max":450,"step":1},{"name":"Q2","label":null,"min":50,"max":150,"step":1}],"calculated":[{"name":"T1","label":"{{function}}","function":"{{Q1}}+{{Q2}}","temp":true},{"name":"A1","label":"{{function}}","function":"{{Q1}}"}],"uniques":true},"algorithm":{"name":"calculateOperation","params":{"method":"equivLiteral","keyboard":"NUMERICAL"}}}</v>
      </c>
      <c r="C588" s="220" t="str">
        <f t="shared" si="13"/>
        <v>#REF!</v>
      </c>
      <c r="D588" s="220" t="str">
        <f t="shared" si="2"/>
        <v>#REF!</v>
      </c>
    </row>
    <row r="589" ht="15.75" customHeight="1">
      <c r="A589" s="220" t="str">
        <f>Seeds!AA616</f>
        <v>M2-MyM-5a-I-1</v>
      </c>
      <c r="B589" s="220" t="str">
        <f>Seeds!Z616</f>
        <v>{
    "id": "M2-MyM-5a-I-1",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10 € = {{Q1}} × 10 = {{T3}} €, y {{Q2}} monedas de 5 cts. = {{Q2}} × 5 = {{T4}} cts. Por tanto hay {{T3}} € y {{T4}} cts.&lt;/p&gt;",
    "seed": {
        "parameters": [
            {
                "name": "Q1",
                "label": null,
                "list": [
                    2,
                    3,
                    4,
                    5
                ]
            },
            {
                "name": "Q2",
                "label": null,
                "min": 2,
                "max": 9,
                "step": 1
            }
        ],
        "calculated": [
            {
                "name": "T1",
                "label": "{{function}}",
                "function": "'&lt;img src=\"https://blueberry-assets.oneclick.es/M2_MyM_5a_10.png\" width=\"130\"&gt;'.repeat({{Q1}}+1)",
                "temp": true
            },
            {
                "name": "T2",
                "label": "{{function}}",
                "function": "'&lt;img src=\"https://blueberry-assets.oneclick.es/M2_MyM_5a_3.png\" width=\"100\"&gt;'.repeat({{Q2}}+1)",
                "temp": true
            },
            {
                "name": "T3",
                "label": "{{function}}",
                "function": "{{Q1}}*10",
                "temp": true
            },
            {
                "name": "T4",
                "label": "{{function}}",
                "function": "{{Q2}}*5",
                "temp": true
            },
            {
                "name": "T31",
                "label": "{{function}}",
                "function": "{{Q1}}*10+10",
                "temp": true
            },
            {
                "name": "T41",
                "label": "{{function}}",
                "function": "{{Q2}}*5+5",
                "temp": true
            },
            {
                "name": "T32",
                "label": "{{function}}",
                "function": "{{Q1}}*10-10",
                "temp": true
            },
            {
                "name": "T42",
                "label": "{{function}}",
                "function": "{{Q2}}*5-5",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v>
      </c>
      <c r="C589" s="220" t="str">
        <f t="shared" si="13"/>
        <v>#REF!</v>
      </c>
      <c r="D589" s="220" t="str">
        <f t="shared" si="2"/>
        <v>#REF!</v>
      </c>
    </row>
    <row r="590" ht="15.75" customHeight="1">
      <c r="A590" s="220" t="str">
        <f>Seeds!AA617</f>
        <v>M2-MyM-5a-I-2</v>
      </c>
      <c r="B590" s="220" t="str">
        <f>Seeds!Z617</f>
        <v>{"id":"M2-MyM-5a-I-2","stimulus":"&lt;p&gt;Selecciona el dinero total que hay a continuación:&lt;/p&gt;&lt;div style=\"display:flex; flex-wrap:wrap;&gt;{{T1}}&lt;/div&gt;&lt;div style=\"display:flex; flex-wrap:wrap;&gt;{{T2}}&lt;/div&gt;","hint":"&lt;div style=\"display:flex; justify-content:center;\"&gt;&lt;img src=\"https://blueberry-assets.oneclick.es/M2_MyM_5a_23.png\" width=\"300\"&gt;&lt;/img&gt;&lt;/div&gt;","feedback":"&lt;p&gt;{{Q1}} billetes de 100 € = {{Q1}} × 100 = {{T3}} €, y {{Q2}} monedas de 20 cts. = {{Q2}} × 20 = {{T4}} cts. Por tanto hay {{T3}} € y {{T4}} cts.&lt;/p&gt;","seed":{"parameters":[{"name":"Q1","label":null,"list":[2,3,4,5]},{"name":"Q2","label":null,"list":[2,3,4]}],"calculated":[{"name":"T1","label":"{{function}}","function":"'&lt;img src=\"https://blueberry-assets.oneclick.es/M2_MyM_5a_26.png\" width=\"130\"&gt;'.repeat({{Q1}}+1)","temp":true},{"name":"T2","label":"{{function}}","function":"'&lt;img src=\"https://blueberry-assets.oneclick.es/M2_MyM_5a_5.png\" width=\"100\"&gt;'.repeat({{Q2}}+1)","temp":true},{"name":"T3","label":"{{function}}","function":"{{Q1}}*100","temp":true},{"name":"T4","label":"{{function}}","function":"{{Q2}}*20","temp":true},{"name":"T31","label":"{{function}}","function":"{{Q1}}*100+100","temp":true},{"name":"T41","label":"{{function}}","function":"{{Q2}}*20+20","temp":true},{"name":"T32","label":"{{function}}","function":"{{Q1}}*100-100","temp":true},{"name":"T42","label":"{{function}}","function":"{{Q2}}*20-20","temp":true},{"name":"A1","label":"{{function}}","function":"{{T3}} € y {{T4}} cts."},{"name":"A2","label":"{{function}}","function":"{{T31}} € y {{T41}} cts.","incorrect":true},{"name":"A3","label":"{{function}}","function":"{{T32}} € y {{T42}} cts.","incorrect":true}],"uniques":true},"algorithm":{"name":"trueFalse","template":"Multiple choice – standard","params":{"countCorrect":1,"countIncorrect":2,"showCheckIcon":false,
            "columns": 3}}}</v>
      </c>
      <c r="C590" s="220" t="str">
        <f t="shared" si="13"/>
        <v>#REF!</v>
      </c>
      <c r="D590" s="220" t="str">
        <f t="shared" si="2"/>
        <v>#REF!</v>
      </c>
    </row>
    <row r="591" ht="15.75" customHeight="1">
      <c r="A591" s="220" t="str">
        <f>Seeds!AA618</f>
        <v>M2-MyM-5a-I-3</v>
      </c>
      <c r="B591" s="220" t="str">
        <f>Seeds!Z618</f>
        <v>{
    "id": "M2-MyM-5a-I-3",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20 € = {{Q1}} × 20 = {{T3}} €, y {{Q2}} monedas de 2 cts. = {{Q2}} × 2 = {{T4}} cts. Por tanto hay {{T3}} € y {{T4}} cts.&lt;/p&gt;",
    "seed": {
        "parameters": [
            {
                "name": "Q1",
                "label": null,
                "list": [
                    2,
                    3,
                    4,
                    5
                ]
            },
            {
                "name": "Q2",
                "label": null,
                "min": 2,
                "max": 30,
                "step": 1
            }
        ],
        "calculated": [
            {
                "name": "T1",
                "label": "{{function}}",
                "function": "'&lt;img src=\"https://blueberry-assets.oneclick.es/M2_MyM_5a_11.png\" width=\"130\"&gt;'.repeat({{Q1}}+1)",
                "temp": true
            },
            {
                "name": "T2",
                "label": "{{function}}",
                "function": "'&lt;img src=\"https://blueberry-assets.oneclick.es/M2_MyM_5a_2.png\" width=\"100\"&gt;'.repeat({{Q2}}+1)",
                "temp": true
            },
            {
                "name": "T3",
                "label": "{{function}}",
                "function": "{{Q1}}*20",
                "temp": true
            },
            {
                "name": "T4",
                "label": "{{function}}",
                "function": "{{Q2}}*2",
                "temp": true
            },
            {
                "name": "T31",
                "label": "{{function}}",
                "function": "{{Q1}}*20+20",
                "temp": true
            },
            {
                "name": "T41",
                "label": "{{function}}",
                "function": "{{Q2}}*2+2",
                "temp": true
            },
            {
                "name": "T32",
                "label": "{{function}}",
                "function": "{{Q1}}*20-20",
                "temp": true
            },
            {
                "name": "T42",
                "label": "{{function}}",
                "function": "{{Q2}}*2-2",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v>
      </c>
      <c r="C591" s="220" t="str">
        <f t="shared" si="13"/>
        <v>#REF!</v>
      </c>
      <c r="D591" s="220" t="str">
        <f t="shared" si="2"/>
        <v>#REF!</v>
      </c>
    </row>
    <row r="592" ht="15.75" customHeight="1">
      <c r="A592" s="220" t="str">
        <f>Seeds!AA619</f>
        <v>M2-MyM-5a-I-4</v>
      </c>
      <c r="B592" s="220" t="str">
        <f>Seeds!Z619</f>
        <v>{
    "id": "M2-MyM-5a-I-4",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50 € = {{Q1}} × 50 = {{T3}} €, y {{Q2}} monedas de 2 cts. = {{Q2}} × 2 = {{T4}} cts. Por tanto hay {{T3}} € y {{T4}} cts.&lt;/p&gt;",
    "seed": {
        "parameters": [
            {
                "name": "Q1",
                "label": null,
                "list": [
                    2,
                    3,
                    4,
                    5
                ]
            },
            {
                "name": "Q2",
                "label": null,
                "min": 2,
                "max": 30,
                "step": 1
            }
        ],
        "calculated": [
            {
                "name": "T1",
                "label": "{{function}}",
                "function": "'&lt;img src=\"https://blueberry-assets.oneclick.es/M2_MyM_5a_25.png\" width=\"130\"&gt;'.repeat({{Q1}}+1)",
                "temp": true
            },
            {
                "name": "T2",
                "label": "{{function}}",
                "function": "'&lt;img src=\"https://blueberry-assets.oneclick.es/M2_MyM_5a_2.png\" width=\"100\"&gt;'.repeat({{Q2}}+1)",
                "temp": true
            },
            {
                "name": "T3",
                "label": "{{function}}",
                "function": "{{Q1}}*50",
                "temp": true
            },
            {
                "name": "T4",
                "label": "{{function}}",
                "function": "{{Q2}}*2",
                "temp": true
            },
            {
                "name": "T31",
                "label": "{{function}}",
                "function": "{{Q1}}*50+50",
                "temp": true
            },
            {
                "name": "T41",
                "label": "{{function}}",
                "function": "{{Q2}}*2+2",
                "temp": true
            },
            {
                "name": "T32",
                "label": "{{function}}",
                "function": "{{Q1}}*50-50",
                "temp": true
            },
            {
                "name": "T42",
                "label": "{{function}}",
                "function": "{{Q2}}*2-2",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v>
      </c>
      <c r="C592" s="220" t="str">
        <f t="shared" si="13"/>
        <v>#REF!</v>
      </c>
      <c r="D592" s="220" t="str">
        <f t="shared" si="2"/>
        <v>#REF!</v>
      </c>
    </row>
    <row r="593" ht="15.75" customHeight="1">
      <c r="A593" s="220" t="str">
        <f>Seeds!AA620</f>
        <v>M2-MyM-5a-E-1</v>
      </c>
      <c r="B593" s="220" t="str">
        <f>Seeds!Z620</f>
        <v>{
    "id": "M2-MyM-5a-E-1",
    "stimulus": "&lt;p&gt;Escribe cuántos euros y cuántos céntimos hay en total.&lt;/p&gt;&lt;div style=\"display:flex; flex-wrap:wrap;&gt;{{T1}}&lt;div style=\"display:flex; flex-wrap:wrap;&gt;{{T2}}&lt;/div&gt;",
    "template": "En total hay {{response}} € y {{response}} cts.",
    "hint": "&lt;div style=\"display:flex; justify-content:center;\"&gt;&lt;img src=\"https://blueberry-assets.oneclick.es/M2_MyM_5a_23.png\" width=\"300\"&gt;&lt;/img&gt;&lt;/div&gt;",
    "feedback": "&lt;p&gt;{{Q1}} billetes de 20 € = {{Q1}} × 20 = {{A1}} €, y {{Q2}} monedas de 10 cts. = {{Q2}} × 10 = {{A2}} cts. Por tanto hay {{A1}} € y {{A2}} cts.&lt;/p&gt;",
    "seed": {
        "parameters": [
            {
                "name": "Q1",
                "label": null,
                "list": [
                    2,
                    3,
                    4
                ]
            },
            {
                "name": "Q2",
                "label": null,
                "min": 2,
                "max": 9,
                "step": 1
            }
        ],
        "calculated": [
            {
                "name": "T1",
                "label": "{{function}}",
                "function": "'&lt;img src=\"https://blueberry-assets.oneclick.es/M2_MyM_5a_11.png\" width=\"130\"&gt;'.repeat({{Q1}}+1)",
                "temp": true
            },
            {
                "name": "T2",
                "label": "{{function}}",
                "function": "'&lt;img src=\"https://blueberry-assets.oneclick.es/M2_MyM_5a_4.png\" width=\"100\"&gt;'.repeat({{Q2}}+1)",
                "temp": true
            },
            {
                "name": "A1",
                "label": "{{function}}",
                "function": "{{Q1}}*20"
            },
            {
                "name": "A2",
                "label": "{{function}}",
                "function": "{{Q2}}*10"
            }
        ],
        "uniques": true
    },
    "algorithm": {
        "name": "calculateOperation",
        "params": {
            "method": "equivLiteral",
            "keyboard": "NUMERICAL"
        }
    }
}</v>
      </c>
      <c r="C593" s="220" t="str">
        <f t="shared" si="13"/>
        <v>#REF!</v>
      </c>
      <c r="D593" s="220" t="str">
        <f t="shared" si="2"/>
        <v>#REF!</v>
      </c>
    </row>
    <row r="594" ht="15.75" customHeight="1">
      <c r="A594" s="220" t="str">
        <f>Seeds!AA621</f>
        <v>M2-MyM-5a-A-1</v>
      </c>
      <c r="B594" s="220" t="str">
        <f>Seeds!Z621</f>
        <v>{
    "id": "M2-MyM-5a-A-1",
    "stimulus": "&lt;p&gt;Para pagar su nuevo sofá, {{Q10}} ha utilizado estos billetes y monedas. Escribe cuántos euros y cuántos céntimos ha costado la compra.&lt;/p&gt;&lt;div style=\"display:flex; flex-wrap:wrap;&gt;{{T1}}&lt;/div&gt;&lt;div style=\"display:flex; flex-wrap:wrap;&gt;{{T2}}&lt;/div&gt;",
    "template": "{{Q10}} ha gastado {{response}} € y {{response}} cts.",
    "hint": "&lt;div style=\"display:flex; justify-content:center;\"&gt;&lt;img src=\"https://blueberry-assets.oneclick.es/M2_MyM_5a_23.png\" width=\"300\"&gt;&lt;/img&gt;&lt;/div&gt;",
    "feedback": "&lt;p&gt;{{Q1}} billetes de 10 € = {{Q1}} × 10 = {{A1}} €, y {{Q2}} monedas de 20 cts. = {{Q2}} × 20 = {{A2}} cts. Por tanto hay {{A1}} € y {{A2}} cts.&lt;/p&gt;",
    "seed": {
        "parameters": [
            {
                "name": "Q10",
                "label": null,
                "list": [
                    "Emilia",
                    "Juan",
                    "Pedro",
                    "Matías",
                    "Pablo",
                    "Noelia"
                ]
            },
            {
                "name": "Q1",
                "label": null,
                "list": [
                    2,
                    3,
                    4,
                    5,
                    6
                ]
            },
            {
                "name": "Q2",
                "label": null,
                "list": [
                    2,
                    3,
                    4
                ]
            }
        ],
        "calculated": [
            {
                "name": "T1",
                "label": "{{function}}",
                "function": "'&lt;img src=\"https://blueberry-assets.oneclick.es/M2_MyM_5a_26.png\" width=\"130\"&gt;'.repeat({{Q1}}+1)",
                "temp": true
            },
            {
                "name": "T2",
                "label": "{{function}}",
                "function": "'&lt;img src=\"https://blueberry-assets.oneclick.es/M2_MyM_5a_5.png\" width=\"100\"&gt;'.repeat({{Q2}}+1)",
                "temp": true
            },
            {
                "name": "A1",
                "label": "{{function}}",
                "function": "{{Q1}}*100"
            },
            {
                "name": "A2",
                "label": "{{function}}",
                "function": "{{Q2}}*20"
            }
        ],
        "uniques": true
    },
    "algorithm": {
        "name": "calculateOperation",
        "params": {
            "method": "equivLiteral",
            "keyboard": "NUMERICAL"
        }
    }
}</v>
      </c>
      <c r="C594" s="220" t="str">
        <f t="shared" si="13"/>
        <v>#REF!</v>
      </c>
      <c r="D594" s="220" t="str">
        <f t="shared" si="2"/>
        <v>#REF!</v>
      </c>
    </row>
    <row r="595" ht="15.75" customHeight="1">
      <c r="A595" s="220" t="str">
        <f>Seeds!AA622</f>
        <v>M2-MyM-5a-A-2</v>
      </c>
      <c r="B595" s="220" t="str">
        <f>Seeds!Z622</f>
        <v>{
    "id": "M2-MyM-5a-A-2",
    "stimulus": "&lt;p&gt;{{Q10}} ha vaciado su monedero y tiene estas monedas y billetes. ¿Cuánto dinero tiene {{Q10}} en su monedero?&lt;/p&gt;&lt;div style=\"display:flex; flex-wrap:wrap;&gt;{{T1}}&lt;/div&gt;&lt;div style=\"display:flex; flex-wrap:wrap;&gt; {{T2}}&lt;/div&gt;",
    "template": "{{Q10}} tiene {{response}} € y {{response}} cts.",
    "hint": "&lt;div style=\"display:flex; justify-content:center;\"&gt;&lt;img src=\"https://blueberry-assets.oneclick.es/M2_MyM_5a_23.png\" width=\"300\"&gt;&lt;/img&gt;&lt;/div&gt;",
    "feedback": "&lt;p&gt;{{Q1}} billetes de 5 € = {{Q1}} × 5 = {{A1}} €, y {{Q2}} monedas de 5 cts. = {{Q2}} × 5 = {{A2}} cts. Por tanto hay {{A1}} € y {{A2}} cts.&lt;/p&gt;",
    "seed": {
        "parameters": [
            {
                "name": "Q10",
                "label": null,
                "list": [
                    "Emilia",
                    "Juan",
                    "Pedro",
                    "Matías",
                    "Pablo",
                    "Noelia"
                ]
            },
            {
                "name": "Q1",
                "label": null,
                "list": [
                    2,
                    3,
                    4,
                    5,
                    6
                ]
            },
            {
                "name": "Q2",
                "label": null,
                "min": 2,
                "max": 9,
                "step": 1
            }
        ],
        "calculated": [
            {
                "name": "T1",
                "label": "{{function}}",
                "function": "'&lt;img src=\"https://blueberry-assets.oneclick.es/M2_MyM_5a_9.png\" width=\"130\"&gt;'.repeat({{Q1}}+1)",
                "temp": true
            },
            {
                "name": "T2",
                "label": "{{function}}",
                "function": "'&lt;img src=\"https://blueberry-assets.oneclick.es/M2_MyM_5a_3.png\" width=\"100\"&gt;'.repeat({{Q2}}+1)",
                "temp": true
            },
            {
                "name": "A1",
                "label": "{{function}}",
                "function": "{{Q1}}*5"
            },
            {
                "name": "A2",
                "label": "{{function}}",
                "function": "{{Q2}}*5"
            }
        ],
        "uniques": true
    },
    "algorithm": {
        "name": "calculateOperation",
        "params": {
            "method": "equivLiteral",
            "keyboard": "NUMERICAL"
        }
    }
}</v>
      </c>
      <c r="C595" s="220" t="str">
        <f t="shared" si="13"/>
        <v>#REF!</v>
      </c>
      <c r="D595" s="220" t="str">
        <f t="shared" si="2"/>
        <v>#REF!</v>
      </c>
    </row>
    <row r="596" ht="15.75" customHeight="1">
      <c r="A596" s="220" t="str">
        <f>Seeds!AA623</f>
        <v>M2-MyM-5a-A-3</v>
      </c>
      <c r="B596" s="220" t="str">
        <f>Seeds!Z623</f>
        <v>{"id":"M2-MyM-5a-A-3","stimulus":"&lt;p&gt;¿Cuánto dinero tiene {{Q10}} ahorrado?&lt;/p&gt;&lt;div style=\"display:flex; flex-wrap:wrap;&gt;{{T1}}&lt;/div&gt;&lt;div style=\"display:flex; flex-wrap:wrap;&gt;{{T2}}&lt;/div&gt;","template":"{{Q10}} tiene {{response}} € y {{response}} cts.","hint":"&lt;div style=\"display:flex; justify-content:center;\"&gt;&lt;img src=\"https://blueberry-assets.oneclick.es/M2_MyM_5a_23.png\" width=\"300\"&gt;&lt;/img&gt;&lt;/div&gt;","feedback":"&lt;p&gt;{{Q1}} billetes de 20 € = {{Q1}} × 20 = {{A1}} €, y {{Q2}} monedas de 2 cts. = {{Q2}} × 2 = {{A2}} cts. Por tanto hay {{A1}} € y {{A2}} cts.&lt;/p&gt;","seed":{"parameters":[{"name":"Q10","label":null,"list":["Felipe","Carlos","Pedro","Matías","Pablo","Noelia"]},{"name":"Q1","label":null,"list":[2,3,4]},{"name":"Q2","label":null,"min":2,"max":45,"step":1}],"calculated":[{"name":"T1","label":"{{function}}","function":"'&lt;img src=\"https://blueberry-assets.oneclick.es/M2_MyM_5a_25.png\" width=\"130\"&gt;'.repeat({{Q1}}+1)","temp":true},{"name":"T2","label":"{{function}}","function":"'&lt;img src=\"https://blueberry-assets.oneclick.es/M2_MyM_5a_2.png\" width=\"100\"&gt;'.repeat({{Q2}}+1)","temp":true},{"name":"A1","label":"{{function}}","function":"{{Q1}}*50"},{"name":"A2","label":"{{function}}","function":"{{Q2}}*2"}],"uniques":true},"algorithm":{"name":"calculateOperation","params":{"method":"equivLiteral","keyboard":"NUMERICAL"}}}</v>
      </c>
      <c r="C596" s="220" t="str">
        <f t="shared" si="13"/>
        <v>#REF!</v>
      </c>
      <c r="D596" s="220" t="str">
        <f t="shared" si="2"/>
        <v>#REF!</v>
      </c>
    </row>
    <row r="597" ht="15.75" customHeight="1">
      <c r="A597" s="220" t="str">
        <f>Seeds!AA624</f>
        <v>M2-MyM-5b-I-1</v>
      </c>
      <c r="B597" s="220" t="str">
        <f>Seeds!Z624</f>
        <v>{
    "id": "M2-MyM-5b-I-1",
    "stimulus": "&lt;p&gt;La entrada a un concierto cuesta {{T1}} € y {{Q3}} cts. Selecciona cuál de estas opciones sirve para comprarla.&lt;/p&gt;",
    "hint": "&lt;div style=\"display:flex; justify-content:center;\"&gt;&lt;img src=\"https://blueberry-assets.oneclick.es/M2_MyM_5a_23.png\" width=\"300\"&gt;&lt;/img&gt;&lt;/div&gt;",
    "feedback": "&lt;p&gt;Suma los valores de los billetes y luego los valores de los cts.&lt;/p&gt;",
    "seed": {
        "parameters": [
            {
                "name": "Q1",
                "label": null,
                "list": [
                    2,
                    3
                ]
            },
            {
                "name": "Q2",
                "label": null,
                "list": [
                    50,
                    100
                ]
            },
            {
                "name": "Q3",
                "label": null,
                "list": [
                    10,
                    20,
                    30,
                    40
                ]
            },
            {
                "name": "Q31",
                "label": null,
                "list": [
                    10,
                    20,
                    30,
                    40
                ]
            },
            {
                "name": "Q4",
                "label": null,
                "list": [
                    2,
                    3,
                    4
                ]
            },
            {
                "name": "Q5",
                "label": null,
                "list": [
                    20,
                    50,
                    100
                ]
            }
        ],
        "calculated": [
            {
                "name": "T1",
                "label": "{{function}}",
                "function": "{{Q1}}*{{Q2}}",
                "temp": true
            },
            {
                "name": "A1",
                "label": "{{Q1}} billetes de {{Q2}} € y {{Q3}} cts.",
                "function": ""
            },
            {
                "name": "A2",
                "label": "{{Q4}} billetes de {{Q5}} € y {{Q31}} cts.",
                "function": "",
                "incorrect": true
            },
            {
                "name": "A3",
                "label": "{{Q4}} billetes de {{Q5}} € y 50 cts.",
                "function": "",
                "incorrect": true
            },
            {
                "name": "A4",
                "label": "{{Q1}} billetes de {{Q2}} €.",
                "function": "",
                "incorrect": true
            }
        ],
        "uniques": true
    },
    "algorithm": {
        "name": "trueFalse",
        "template": "Multiple choice – standard",
        "params": {
            "countCorrect": 1,
            "countIncorrect": 2,
            "showCheckIcon": false,
            "columns": 3
        }
    }
}</v>
      </c>
      <c r="C597" s="220" t="str">
        <f t="shared" si="13"/>
        <v>#REF!</v>
      </c>
      <c r="D597" s="220" t="str">
        <f t="shared" si="2"/>
        <v>#REF!</v>
      </c>
    </row>
    <row r="598" ht="15.75" customHeight="1">
      <c r="A598" s="220" t="str">
        <f>Seeds!AA625</f>
        <v>M2-MyM-5b-E-1</v>
      </c>
      <c r="B598" s="220" t="str">
        <f>Seeds!Z625</f>
        <v>{"id":"M2-MyM-5b-E-1","stimulus":"&lt;p&gt;¿Cuántos billetes de {{Q1}} € hacen falta para pagar un juguete que cuesta {{T1}} €?&lt;/p&gt;","feedback":"&lt;p&gt;Cuenta las veces que hay que sumar {{Q1}} hasta obtener {{T1}}.&lt;/p&gt;","hint":"&lt;div style=\"display:flex; justify-content:center;\"&gt;&lt;img src=\"https://blueberry-assets.oneclick.es/M2_MyM_5a_23.png\" width=\"300\"&gt;&lt;/img&gt;&lt;/div&gt;","template":"&lt;p&gt;Hacen falta {{response}} billetes de {{Q1}} €.&lt;/p&gt;","seed":{"parameters":[{"name":"Q1","label":null,"list":[10,20,50]},{"name":"Q2","label":null,"list":[2,3,4,5]}],"calculated":[{"name":"T1","label":"{{function}}","function":"{{Q1}}*{{Q2}}","temp":true},{"name":"A1","label":"{{function}}","function":"{{Q2}}"}],"uniques":true},"algorithm":{"name":"calculateOperation","params":{"method":"equivLiteral","keyboard":"NUMERICAL"}}}</v>
      </c>
      <c r="C598" s="220" t="str">
        <f t="shared" si="13"/>
        <v>#REF!</v>
      </c>
      <c r="D598" s="220" t="str">
        <f t="shared" si="2"/>
        <v>#REF!</v>
      </c>
    </row>
    <row r="599" ht="15.75" customHeight="1">
      <c r="A599" s="220" t="str">
        <f>Seeds!AA626</f>
        <v>M2-MyM-5b-A-1</v>
      </c>
      <c r="B599" s="220" t="str">
        <f>Seeds!Z626</f>
        <v>{"id":"M2-MyM-5b-A-1","stimulus":"&lt;p&gt;José quiere comprar un televisor que cuesta {{T1}} €. ¿Cuántos billetes de {{Q1}} € necesita?&lt;/p&gt;","feedback":"&lt;p&gt;Cuenta las veces que hay que sumar {{Q1}} hasta obtener {{T1}}.&lt;/p&gt;","hint":"&lt;div style=\"display:flex; justify-content:center;\"&gt;&lt;img src=\"https://blueberry-assets.oneclick.es/M2_MyM_5a_23.png\" width=\"300\"&gt;&lt;/img&gt;&lt;/div&gt;","template":"&lt;p&gt;José necesita {{response}} billetes de {{Q1}} €.&lt;/p&gt;","seed":{"parameters":[{"name":"Q1","label":null,"list":[50,100]},{"name":"Q2","label":null,"list":[2,3,4,5]}],"calculated":[{"name":"T1","label":"{{function}}","function":"{{Q1}}*{{Q2}}","temp":true},{"name":"A1","label":"{{function}}","function":"{{Q2}}"}],"uniques":true},"algorithm":{"name":"calculateOperation","params":{"method":"equivLiteral","keyboard":"NUMERICAL"}}}</v>
      </c>
      <c r="C599" s="220" t="str">
        <f t="shared" si="13"/>
        <v>#REF!</v>
      </c>
      <c r="D599" s="220" t="str">
        <f t="shared" si="2"/>
        <v>#REF!</v>
      </c>
    </row>
    <row r="600" ht="15.75" customHeight="1">
      <c r="A600" s="220" t="str">
        <f>Seeds!AA627</f>
        <v>M2-MyM-5b-A-2</v>
      </c>
      <c r="B600" s="220" t="str">
        <f>Seeds!Z627</f>
        <v>{"id":"M2-MyM-5b-A-2","stimulus":"&lt;p&gt;Julieta va a comprar un videojuego por {{T1}} €. ¿Cuántos billetes de {{Q1}} € necesita?&lt;/p&gt;","feedback":"&lt;p&gt;Cuenta las veces que hay que sumar {{Q1}} hasta obtener {{T1}}.&lt;/p&gt;","hint":"&lt;div style=\"display:flex; justify-content:center;\"&gt;&lt;img src=\"https://blueberry-assets.oneclick.es/M2_MyM_5a_23.png\" width=\"300\"&gt;&lt;/img&gt;&lt;/div&gt;","template":"&lt;p&gt;Julieta necesita {{response}} billetes.&lt;/p&gt;","seed":{"parameters":[{"name":"Q1","label":null,"list":[5,10,20,50]},{"name":"Q2","label":null,"list":[2,3,4,5]}],"calculated":[{"name":"T1","label":"{{function}}","function":"{{Q1}}*{{Q2}}","temp":true},{"name":"A1","label":"{{function}}","function":"{{Q2}}"}],"uniques":true},"algorithm":{"name":"calculateOperation","params":{"method":"equivLiteral","keyboard":"NUMERICAL"}}}</v>
      </c>
      <c r="C600" s="220" t="str">
        <f t="shared" si="13"/>
        <v>#REF!</v>
      </c>
      <c r="D600" s="220" t="str">
        <f t="shared" si="2"/>
        <v>#REF!</v>
      </c>
    </row>
    <row r="601" ht="15.75" customHeight="1">
      <c r="A601" s="220" t="str">
        <f>Seeds!AA628</f>
        <v>M2-MyM-5b-A-3</v>
      </c>
      <c r="B601" s="220" t="str">
        <f>Seeds!Z628</f>
        <v>{"id":"M2-MyM-5b-A-3","stimulus":"&lt;p&gt;Pedro se va de excursión con sus amigos y decide llevar {{T1}} € para sus gastos. ¿Cuántos billetes de {{Q1}} € debe llevar?&lt;/p&gt;","feedback":"&lt;p&gt;Cuenta las veces que hay que sumar {{Q1}} hasta obtener {{T1}}.&lt;/p&gt;","hint":"&lt;div style=\"display:flex; justify-content:center;\"&gt;&lt;img src=\"https://blueberry-assets.oneclick.es/M2_MyM_5a_23.png\" width=\"300\"&gt;&lt;/img&gt;&lt;/div&gt;","template":"&lt;p&gt;Pedro debe llevar {{response}} billetes.&lt;/p&gt;","seed":{"parameters":[{"name":"Q1","label":null,"list":[20,50,100]},{"name":"Q2","label":null,"list":[2,3,4,5]}],"calculated":[{"name":"T1","label":"{{function}}","function":"{{Q1}}*{{Q2}}","temp":true},{"name":"A1","label":"{{function}}","function":"{{Q2}}"}],"uniques":true},"algorithm":{"name":"calculateOperation","params":{"method":"equivLiteral","keyboard":"NUMERICAL"}}}</v>
      </c>
      <c r="C601" s="220" t="str">
        <f t="shared" si="13"/>
        <v>#REF!</v>
      </c>
      <c r="D601" s="220" t="str">
        <f t="shared" si="2"/>
        <v>#REF!</v>
      </c>
    </row>
    <row r="602" ht="15.75" customHeight="1">
      <c r="A602" s="220" t="str">
        <f>Seeds!AA629</f>
        <v>M2-MyM-5c-I-1</v>
      </c>
      <c r="B602" s="220" t="str">
        <f>Seeds!Z629</f>
        <v>{"id":"M2-MyM-5c-I-1","stimulus":"&lt;p&gt;Selecciona si las siguientes afirmaciones son verdaderas o falsas.&lt;/p&gt;","hint":"&lt;p&gt;Un euro equivale a:&lt;/p&gt;&lt;table style=\"width: 100%;\"&gt;&lt;tbody&gt;&lt;tr&gt;&lt;td style=\"width: 14.29%; text-align: center; background-color: #BEE072; color: #FFFFFF;\"&gt;&lt;b&gt;Monedas&lt;/b&gt;&lt;/td&gt;&lt;td style=\"width: 14.29%; text-align: center;\"&gt;2&lt;/td&gt;&lt;td style=\"width: 14.29%; text-align: center;\"&gt;5&lt;/td&gt;&lt;td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#FFFFFF;\"&gt;&lt;b&gt;Céntimos&lt;/b&gt;&lt;/td&gt;&lt;td style=\"width: 14.29%; text-align: center;\"&gt;50&lt;/td&gt;&lt;td style=\"width: 14.29%; text-align: center;\"&gt;20&lt;/td&gt;&lt;td style=\"width: 14.29%; text-align: center;\"&gt;10&lt;/td&gt;&lt;td style=\"width: 14.29%; text-align: center;\"&gt;5&lt;/td&gt;&lt;td style=\"width: 14.29%; text-align: center;\"&gt;2&lt;/td&gt;&lt;td style=\"width: 14.29%; text-align: center;\"&gt;1&lt;/td&gt;&lt;/tr&gt;&lt;/tbody&gt;&lt;/table&gt;","feedback":"&lt;p&gt;Un euro equivale a:&lt;/p&gt;&lt;table style=\"width: 100%;\"&gt;&lt;tbody&gt;&lt;tr&gt;&lt;td style=\"width: 14.29%; text-align: center; background-color: #BEE072; color: #FFFFFF;\"&gt;&lt;b&gt;Monedas&lt;/b&gt;&lt;/td&gt;&lt;td style=\"width: 14.29%; text-align: center;\"&gt;2&lt;/td&gt;&lt;td style=\"width: 14.29%; text-align: center;\"&gt;5&lt;/td&gt;&lt;td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#FFFFFF;\"&gt;&lt;b&gt;Céntimos&lt;/b&gt;&lt;/td&gt;&lt;td style=\"width: 14.29%; text-align: center;\"&gt;50&lt;/td&gt;&lt;td style=\"width: 14.29%; text-align: center;\"&gt;20&lt;/td&gt;&lt;td style=\"width: 14.29%; text-align: center;\"&gt;10&lt;/td&gt;&lt;td style=\"width: 14.29%; text-align: center;\"&gt;5&lt;/td&gt;&lt;td style=\"width: 14.29%; text-align: center;\"&gt;2&lt;/td&gt;&lt;td style=\"width: 14.29%; text-align: center;\"&gt;1&lt;/td&gt;&lt;/tr&gt;&lt;/tbody&gt;&lt;/table&gt;","seed":{"parameters":[],"calculated":[{"name":"A1","label":"{{function}}","function":"1 € equivale a 20 monedas de 5 céntimos."},{"name":"A2","label":"{{function}}","function":"1 € equivale a 50 monedas de 2 céntimos."},{"name":"A3","label":"{{function}}","function":"1 € equivale a 10 monedas de 10 céntimos."},{"name":"A4","label":"{{function}}","function":"1 € equivale a 5 monedas de 50 céntimos."},{"name":"A5","label":"{{function}}","function":"1 € equivale a 100 monedas de 1 céntimo."},{"name":"A6","label":"{{function}}","function":"1 € equivale a 20 monedas de 2 céntimos.","incorrect":true},{"name":"A7","label":"{{function}}","function":"1 € equivale a 10 monedas de 5 céntimos.","incorrect":true},{"name":"A8","label":"{{function}}","function":"1 € equivale a 5 monedas de 50 céntimos.","incorrect":true},{"name":"A9","label":"{{function}}","function":"1 € equivale a 10 monedas de 20 céntimos.","incorrect":true}],"uniques":true},"algorithm":{"name":"trueFalse","template":"Choice matrix – inline","params":{"countCorrect":2,"countIncorrect":1,"showCheckIcon":false,"options":["Verdadero","Falso"]}}}</v>
      </c>
      <c r="C602" s="220" t="str">
        <f t="shared" si="13"/>
        <v>#REF!</v>
      </c>
      <c r="D602" s="220" t="str">
        <f t="shared" si="2"/>
        <v>#REF!</v>
      </c>
    </row>
    <row r="603" ht="15.75" customHeight="1">
      <c r="A603" s="220" t="str">
        <f>Seeds!AA630</f>
        <v>M2-MyM-5c-E-1</v>
      </c>
      <c r="B603" s="220" t="str">
        <f>Seeds!Z630</f>
        <v>{"id":"M2-MyM-5c-E-1","stimulus":"&lt;p&gt;¿A cuántos billetes de {{Q1}} € equivalen {{T1}} €?&lt;/p&gt;","template":"&lt;p&gt;Equivalen a {{response}} billetes.&lt;/p&gt;","hint":"&lt;p&gt;2 billetes de 10 € = 20 €&lt;/p&gt;&lt;p&gt;3 billetes de 10 € = 30 €&lt;/p&gt;&lt;p&gt;5 billetes de 10 € = 50 €&lt;/p&gt;","feedback":"&lt;p&gt;Suma los billetes de {{Q1}} € necesarios para llegar a {{T1}} €.&lt;/p&gt;","seed":{"parameters":[{"name":"Q1","label":null,"list":[5,10,20,50,100]},{"name":"Q2","label":null,"list":[2,3,4]}],"calculated":[{"name":"T1","label":"{{function}}","function":"{{Q1}}*{{Q2}}","temp":true},{"name":"A1","label":"{{function}}","function":"{{Q2}}"}],"uniques":true},"algorithm":{"name":"calculateOperation","params":{"method":"equivLiteral","keyboard":"NUMERICAL"}}}</v>
      </c>
      <c r="C603" s="220" t="str">
        <f t="shared" si="13"/>
        <v>#REF!</v>
      </c>
      <c r="D603" s="220" t="str">
        <f t="shared" si="2"/>
        <v>#REF!</v>
      </c>
    </row>
    <row r="604" ht="15.75" customHeight="1">
      <c r="A604" s="220" t="str">
        <f>Seeds!AA631</f>
        <v>M2-MyM-5c-E-2</v>
      </c>
      <c r="B604" s="220" t="str">
        <f>Seeds!Z631</f>
        <v>{"id":"M2-MyM-5c-E-2","stimulus":"&lt;p&gt;¿A cuántas monedas de {{Q1}} cts. equivalen {{T1}} cts.s?&lt;/p&gt;","template":"&lt;p&gt;Equivalen a {{response}} monedas.&lt;/p&gt;","hint":"&lt;p&gt;2 monedas de 5 cts. = 10 cts.&lt;/p&gt;&lt;p&gt;4 monedas de 5 cts. = 20 cts.&lt;/p&gt;","feedback":"&lt;p&gt;Suma las monedas de {{Q1}} cts. necesarias para llegar a {{T1}} cts.&lt;/p&gt;","seed":{"parameters":[{"name":"Q1","label":null,"list":[1,2,5,10,20,50]},{"name":"Q2","label":null,"list":[2,3,4]}],"calculated":[{"name":"T1","label":"{{function}}","function":"{{Q1}}*{{Q2}}","temp":true},{"name":"A1","label":"{{function}}","function":"{{Q2}}"}],"uniques":true},"algorithm":{"name":"calculateOperation","params":{"method":"equivLiteral","keyboard":"NUMERICAL"}}}</v>
      </c>
      <c r="C604" s="220" t="str">
        <f t="shared" si="13"/>
        <v>#REF!</v>
      </c>
      <c r="D604" s="220" t="str">
        <f t="shared" si="2"/>
        <v>#REF!</v>
      </c>
    </row>
    <row r="605" ht="15.75" customHeight="1">
      <c r="A605" s="220" t="str">
        <f>Seeds!AA632</f>
        <v>M2-MyM-5c-A-1</v>
      </c>
      <c r="B605" s="220" t="str">
        <f>Seeds!Z632</f>
        <v>{
    "id": "M2-MyM-5c-A-1",
    "stimulus": "&lt;p&gt;Tomás se ha encontrado {{T1}} cts. por la calle. ¿A cuántas monedas de {{Q1}} cts. equivale esta cantidad?&lt;/p&gt;",
    "template": "&lt;p&gt;Equivale a {{response}} monedas de {{Q1}} cts.&lt;/p&gt;",
    "hint": "&lt;p&gt;2 monedas de 5 cts. = 10 cts.&lt;/p&gt;&lt;p&gt;4 monedas de 5 cts. = 20 cts.&lt;/p&gt;",
    "feedback": "&lt;p&gt;Suma las monedas de {{Q1}} cts. necesarias para llegar a {{T1}} cts.&lt;/p&gt;",
    "seed": {
        "parameters": [
            {
                "name": "Q1",
                "label": null,
                "list": [
                    2,
                    5,
                    10,
                    20,
                    50
                ]
            },
            {
                "name": "Q2",
                "label": null,
                "list": [
                    2,
                    3,
                    4,
                    5
                ]
            }
        ],
        "calculated": [
            {
                "name": "T1",
                "label": "{{function}}",
                "function": "{{Q1}}*{{Q2}}",
                "temp": true
            },
            {
                "name": "A1",
                "label": "{{function}}",
                "function": "{{Q2}}"
            }
        ],
        "uniques": true
    },
    "algorithm": {
        "name": "calculateOperation",
        "params": {
            "method": "equivLiteral",
            "keyboard": "NUMERICAL"
        }
    }
}</v>
      </c>
      <c r="C605" s="220" t="str">
        <f t="shared" si="13"/>
        <v>#REF!</v>
      </c>
      <c r="D605" s="220" t="str">
        <f t="shared" si="2"/>
        <v>#REF!</v>
      </c>
    </row>
    <row r="606" ht="15.75" customHeight="1">
      <c r="A606" s="220" t="str">
        <f>Seeds!AA633</f>
        <v>M2-MyM-5c-A-2</v>
      </c>
      <c r="B606" s="220" t="str">
        <f>Seeds!Z633</f>
        <v>{"id":"M2-MyM-5c-A-2","stimulus":"&lt;p&gt;María tiene {{T1}} € ahorrados en su hucha. ¿A cuántos billetes de {{Q2}} € equivale esta cantidad?&lt;/p&gt;","template":"&lt;p&gt;Los {{T1}} € ahorrados equivalen a {{response}} billetes de {{Q2}} €.&lt;/p&gt;","hint":"&lt;p&gt;2 billetes de 5 € = 10 €&lt;/p&gt;&lt;p&gt;4 billetes de 5 € = 20 €&lt;/p&gt;&lt;p&gt;6 billetes de 5 € = 30 €&lt;/p&gt;&lt;p&gt;20 billetes de 5 € = 100 €&lt;/p&gt;&lt;p&gt;10 billetes de 5 € = 50 €&lt;/p&gt;","feedback":"&lt;p&gt;Suma los billetes de {{Q2}} € necesarios para llegar a {{T1}} €.&lt;/p&gt;","seed":{"parameters":[{"name":"Q1","label":null,"list":[2,3,4,5,6]},{"name":"Q2","label":null,"list":[5,10,20,50,100]}],"calculated":[{"name":"T1","label":"{{function}}","function":"{{Q1}}*{{Q2}}","temp":true},{"name":"A1","label":"{{function}}","function":"{{Q1}}"}],"uniques":true},"algorithm":{"name":"calculateOperation","params":{"method":"equivLiteral","keyboard":"NUMERICAL"}}}</v>
      </c>
      <c r="C606" s="220" t="str">
        <f t="shared" si="13"/>
        <v>#REF!</v>
      </c>
      <c r="D606" s="220" t="str">
        <f t="shared" si="2"/>
        <v>#REF!</v>
      </c>
    </row>
    <row r="607" ht="15.75" customHeight="1">
      <c r="A607" s="220" t="str">
        <f>Seeds!AA634</f>
        <v>M2-MyM-5c-A-3</v>
      </c>
      <c r="B607" s="220" t="str">
        <f>Seeds!Z634</f>
        <v>{
    "id": "M2-MyM-5c-A-3",
    "stimulus": "&lt;p&gt;Daniel tiene en un cajón {{T1}} cts. ¿A cuántas monedas de {{Q1}} cts. equivale esta cantidad?&lt;/p&gt;",
    "template": "Equivale a {{response}} monedas de {{Q1}} cts.",
    "hint": "&lt;p&gt;2 monedas de 5 cts. = 10 cts.&lt;/p&gt;&lt;p&gt;4 monedas de 5 céntimos = 20 cts.&lt;/p&gt;",
    "feedback": "&lt;p&gt;Suma las monedas de {{Q1}} cts. necesarias para llegar a {{T1}} cts.&lt;/p&gt;",
    "seed": {
        "parameters": [
            {
                "name": "Q1",
                "label": null,
                "list": [
                    2,
                    5,
                    10,
                    20
                ]
            },
            {
                "name": "Q2",
                "label": null,
                "list": [
                    2,
                    3,
                    4,
                    5
                ]
            }
        ],
        "calculated": [
            {
                "name": "T1",
                "label": "{{function}}",
                "function": "{{Q1}}*{{Q2}}",
                "temp": true
            },
            {
                "name": "A1",
                "label": "{{function}}",
                "function": "{{Q2}}"
            }
        ],
        "uniques": true
    },
    "algorithm": {
        "name": "calculateOperation",
        "params": {
            "method": "equivLiteral",
            "keyboard": "NUMERICAL"
        }
    }
}</v>
      </c>
      <c r="C607" s="220" t="str">
        <f t="shared" si="13"/>
        <v>#REF!</v>
      </c>
      <c r="D607" s="220" t="str">
        <f t="shared" si="2"/>
        <v>#REF!</v>
      </c>
    </row>
    <row r="608" ht="15.75" customHeight="1">
      <c r="A608" s="220" t="str">
        <f>Seeds!AA635</f>
        <v>M2-MyM-6a-I-1</v>
      </c>
      <c r="B608" s="220" t="str">
        <f>Seeds!Z635</f>
        <v>{"id":"M2-MyM-6a-I-1","stimulus":"&lt;p&gt;Haz clic en la respuesta correcta.&lt;/p&gt;","hint":"&lt;p&gt;Los meses tienen 30 o 31 días, menos febrero que tiene 28 o 29 días.&lt;/p&gt;","feedback":"&lt;p&gt;Un año tiene 12 meses.&lt;/p&gt;&lt;p&gt;Los meses tienen 30 o 31 días, menos febrero que tiene 28 o 29 días.&lt;/p&gt;&lt;p&gt;Las semanas tienen 7 días.&lt;/p&gt;","seed":{"parameters":[{"name":"Q1","label":null,"list":["enero","marzo","mayo","julio","agosto","octubre","diciembre"]},{"name":"Q2","label":null,"list":["Febrero","Abril","Junio","Septiembre","Noviembre"]}],"calculated":[{"name":"A1","label":"Una semana tiene 7 días.","function":""},{"name":"A2","label":"Los meses tienen 30 o 31 días, menos febrero que tiene 28 o 29.","function":""},{"name":"A3","label":"Un año tiene 12 meses.","function":""},{"name":"A4","label":"El mes de {{Q1}} tiene 31 días.","function":""},{"name":"A5","label":"Todos los meses tienen 30 días.","function":"","incorrect":true,"feedback":"Hay meses que tienen 31 días."},{"name":"A6","label":"Febrero tiene siempre 28 días.","function":"","incorrect":true,"feedback":"Febrero tiene 29 días cada 4 años."},{"name":"A7","label":"Una semana tiene 5 días.","function":"","incorrect":true,"feedback":"Una semana tiene 7 días."},{"name":"A8","label":"{{Q2}} tiene 31 días.","function":"","incorrect":true,"feedback":"{{Q2}} tiene 30 días."}],"uniques":true},"algorithm":{"name":"trueFalse","template":"Multiple choice – standard","params":{"countCorrect":1,"countIncorrect":2,"showCheckIcon":false,"columns":3
        }
    }
}</v>
      </c>
      <c r="C608" s="220" t="str">
        <f t="shared" si="13"/>
        <v>#REF!</v>
      </c>
      <c r="D608" s="220" t="str">
        <f t="shared" si="2"/>
        <v>#REF!</v>
      </c>
    </row>
    <row r="609" ht="15.75" customHeight="1">
      <c r="A609" s="220" t="str">
        <f>Seeds!AA636</f>
        <v>M2-MyM-6a-I-2</v>
      </c>
      <c r="B609" s="220" t="str">
        <f>Seeds!Z636</f>
        <v>{
    "id": "M2-MyM-6a-I-2",
    "stimulus": "&lt;p&gt;Completa la siguiente frase.&lt;/p&gt;",
    "template": "&lt;p&gt;{{Q1}} tiene {{response}} días.&lt;/p&gt;",
    "hint": "&lt;p&gt;Los meses tienen 30 o 31 días, menos febrero que tiene 28 o 29 días.&lt;/p&gt;&lt;p&gt;Una semana tiene 7 días.&lt;/p&gt;",
    "feedback": "&lt;p&gt;El mes de {{Q1}} tiene {{A5}} días.&lt;/p&gt;&lt;p&gt;Una semana tiene 7 días.&lt;/p&gt;",
    "seed": {
        "parameters": [
            {
                "name": "Q1",
                "label": null,
                "list": [
                    "Enero",
                    "Marzo",
                    "Mayo",
                    "Julio",
                    "Agosto",
                    "Octubre",
                    "Diciembre"
                ]
            }
        ],
        "calculated": [
            {
                "name": "A1",
                "label": "{{function}}",
                "function": "7",
                "incorrect": true,
                "group": 1
            },
            {
                "name": "A2",
                "label": "{{function}}",
                "function": "31",
                "group": 1
            },
            {
                "name": "A3",
                "label": "{{function}}",
                "function": "30",
                "incorrect": true,
                "group": 1
            }
        ],
        "uniques": true
    },
    "algorithm": {
        "name": "groupResponses",
        "template": "Cloze with drop down"
    }
}</v>
      </c>
      <c r="C609" s="220" t="str">
        <f t="shared" si="13"/>
        <v>#REF!</v>
      </c>
      <c r="D609" s="220" t="str">
        <f t="shared" si="2"/>
        <v>#REF!</v>
      </c>
    </row>
    <row r="610" ht="15.75" customHeight="1">
      <c r="A610" s="220" t="str">
        <f>Seeds!AA637</f>
        <v>M2-MyM-6a-I-3</v>
      </c>
      <c r="B610" s="220" t="str">
        <f>Seeds!Z637</f>
        <v>{
    "id": "M2-MyM-6a-I-3",
    "stimulus": "&lt;p&gt;Completa la siguiente frase.&lt;/p&gt;",
    "template": "&lt;p&gt;{{Q1}} tiene {{response}} días.&lt;/p&gt;",
    "hint": "&lt;p&gt;Los meses tienen 30 o 31 días, menos febrero que tiene 28 o 29 días.&lt;/p&gt;",
    "feedback": "&lt;p&gt;El mes de {{Q2}} tiene {{A3}} días y el mes de {{Q3}}, {{A5}}.&lt;/p&gt;",
    "seed": {
        "parameters": [
            {
                "name": "Q1",
                "label": null,
                "list": [
                    "Abril",
                    "Junio",
                    "Septiembre",
                    "Noviembre"
                ]
            }
        ],
        "calculated": [
            {
                "name": "A1",
                "label": "{{function}}",
                "function": "28",
                "incorrect": true,
                "group": 1
            },
            {
                "name": "A2",
                "label": "{{function}}",
                "function": "30",
                "group": 1
            },
            {
                "name": "A3",
                "label": "{{function}}",
                "function": "31",
                "incorrect": true,
                "group": 1
            }
        ],
        "uniques": true
    },
    "algorithm": {
        "name": "groupResponses",
        "template": "Cloze with drop down"
    }
}</v>
      </c>
      <c r="C610" s="220" t="str">
        <f t="shared" si="13"/>
        <v>#REF!</v>
      </c>
      <c r="D610" s="220" t="str">
        <f t="shared" si="2"/>
        <v>#REF!</v>
      </c>
    </row>
    <row r="611" ht="15.75" customHeight="1">
      <c r="A611" s="220" t="str">
        <f>Seeds!AA638</f>
        <v>M2-MyM-6a-E-1</v>
      </c>
      <c r="B611" s="220" t="str">
        <f>Seeds!Z638</f>
        <v>{"id":"M2-MyM-6a-E-1","stimulus":"&lt;p&gt;Completa la siguiente frase.&lt;/p&gt;","template":"&lt;p&gt;Una semana tiene {{response}} días y un año {{response}} meses./p&gt;","hint":"&lt;p&gt;Un año tiene 12 meses.&lt;/p&gt;","feedback":"&lt;p&gt;Un año tiene 12 meses y una semana, 7 días.&lt;/p&gt;","seed":{"parameters":[],"calculated":[{"name":"A1","label":"{{function}}","function":"7"},{"name":"A2","label":"{{function}}","function":"12"}],"uniques":true},"algorithm":{"name":"calculateOperation","params":{"method":"equivLiteral","keyboard":"NUMERICAL"}}}</v>
      </c>
      <c r="C611" s="220" t="str">
        <f t="shared" si="13"/>
        <v>#REF!</v>
      </c>
      <c r="D611" s="220" t="str">
        <f t="shared" si="2"/>
        <v>#REF!</v>
      </c>
    </row>
    <row r="612" ht="15.75" customHeight="1">
      <c r="A612" s="220" t="str">
        <f>Seeds!AA639</f>
        <v>M2-MyM-6a-E-2</v>
      </c>
      <c r="B612" s="220" t="str">
        <f>Seeds!Z639</f>
        <v>{"id":"M2-MyM-6a-E-2","stimulus":"&lt;p&gt;Completa la siguiente frase.&lt;/p&gt;","template":"&lt;p&gt;Los meses de {{Q1}} y {{Q2}} suman {{response}} días.&lt;/p&gt;","hint":"&lt;p&gt;Los meses tienen 30 o 31 días, menos febrero que tiene 28 o 29 días.&lt;/p&gt;","feedback":"&lt;p&gt;Los meses de {{Q1}} y {{Q2}} tienen 31 días cada uno. Entonces 31 + 31 = 62 días.&lt;/p&gt;","seed":{"parameters":[{"name":"Q1","label":null,"list":["enero","marzo","mayo","julio","agosto","octubre","diciembre"]},{"name":"Q2","label":null,"list":["enero","marzo","mayo","julio","agosto","octubre","diciembre"]}],"calculated":[{"name":"A1","label":"{{function}}","function":"62"}],"uniques":true},"algorithm":{"name":"calculateOperation","params":{"method":"equivLiteral","keyboard":"NUMERICAL"}}}</v>
      </c>
      <c r="C612" s="220" t="str">
        <f t="shared" si="13"/>
        <v>#REF!</v>
      </c>
      <c r="D612" s="220" t="str">
        <f t="shared" si="2"/>
        <v>#REF!</v>
      </c>
    </row>
    <row r="613" ht="15.75" customHeight="1">
      <c r="A613" s="220" t="str">
        <f>Seeds!AA640</f>
        <v>M2-MyM-6a-E-3</v>
      </c>
      <c r="B613" s="220" t="str">
        <f>Seeds!Z640</f>
        <v>{
    "id": "M2-MyM-6a-E-3",
    "stimulus": "&lt;p&gt;Completa la siguiente frase.&lt;/p&gt;",
    "template": "&lt;p&gt;En {{Q1}} semanas hay {{response}} días.&lt;/p&gt;",
    "hint": "&lt;p&gt;En {{Q1}} semanas hay... días:&lt;/p&gt;&lt;p style=\"text-align: center\"&gt;7 × {{Q1}} = ...&lt;/p&gt;",
    "feedback": "&lt;p&gt;En {{Q1}} semanas hay {{A1}} días:&lt;/p&gt;&lt;p style=\"text-align: center\"&gt;7 × {{Q1}} = {{A1}}&lt;/p&gt;",
    "seed": {
        "parameters": [
            {
                "name": "Q1",
                "label": null,
                "min": 2,
                "max": 10,
                "step": 1
            }
        ],
        "calculated": [
            {
                "name": "A1",
                "label": "{{function}}",
                "function": "7*{{Q1}}"
            }
        ],
        "uniques": true
    },
    "algorithm": {
        "name": "calculateOperation",
        "params": {
            "method": "equivLiteral",
            "keyboard": "NUMERICAL"
        }
    }
}</v>
      </c>
      <c r="C613" s="220" t="str">
        <f t="shared" si="13"/>
        <v>#REF!</v>
      </c>
      <c r="D613" s="220" t="str">
        <f t="shared" si="2"/>
        <v>#REF!</v>
      </c>
    </row>
    <row r="614" ht="15.75" customHeight="1">
      <c r="A614" s="220" t="str">
        <f>Seeds!AA641</f>
        <v>M2-MyM-7a-I-1</v>
      </c>
      <c r="B614" s="220" t="str">
        <f>Seeds!Z641</f>
        <v>{
    "id": "M2-MyM-7a-I-1",
    "stimulus": "&lt;p&gt;Mueve las manecillas del reloj para que marquen las {{T1}} {{T2}}.&lt;/p&gt;",
    "hint": "&lt;p&gt;La manecilla &lt;b&gt;corta&lt;/b&gt; marca la &lt;b&gt;hora&lt;/b&gt;.&lt;/p&gt;&lt;p&gt;La manecilla &lt;b&gt;larga&lt;/b&gt;, los &lt;b&gt;minutos&lt;/b&gt;.&lt;/p&gt;",
    "feedback": "&lt;p&gt;La manecilla &lt;b&gt;corta&lt;/b&gt; marca la &lt;b&gt;hora&lt;/b&gt;.&lt;/p&gt;&lt;p&gt;La manecilla &lt;b&gt;larga&lt;/b&gt;, los &lt;b&gt;minutos&lt;/b&gt;.&lt;/p&gt;",
    "seed": {
        "parameters": [
            {
                "name": "Q1",
                "label": null,
                "list": [
                    2,
                    3,
                    4,
                    5,
                    6,
                    7,
                    8,
                    9,
                    10,
                    11
                ]
            },
            {
                "name": "Q2",
                "label": null,
                "list": [
                    "0",
                    "15",
                    "30",
                    "45"
                ]
            }
        ],
        "calculated": [
            {
                "name": "T1",
                "label": "{{function}}",
                "function": " if ({{Q2}} &lt; 31) {{{Q1}}} else {{Q1}}+1",
                "temp": "true"
            },
            {
                "name": "T2",
                "label": "{{function}}",
                "function": " if ({{Q2}} == 15) {'y cuarto' } else if ({{Q2}} == 30) {'y media'} else if ({{Q2}} == 0) {'en punto'} else if ({{Q2}} == 45) {'menos cuarto'} else if ({{Q2}}&lt;30) {'y '+Lemonlib.numToWords({{Q2}}, 'es')} else 'menos '+Lemonlib.numToWords(60-{{Q2}}, 'es')",
                "temp": "true"
            },
            {
                "name": "T11",
                "label": "{{function}}",
                "function": "if ({{T2}} == 0) {'{{T2}}0'} else {{{T2}}}",
                "temp": "true"
            },
            {
                "name": "A1",
                "function": "{{Q1}}"
            },
            {
                "name": "A2",
                "function": "{{Q2}}"
            },
            {
                "name": "A1LABEL",
                "label": "{{function}}",
                "function": "Lemonlib.toTimeString({{A1}},{{A2}})",
                "temp": true
            }
        ],
        "uniques": false
    },
    "algorithm": {
        "name": "clock",
        "params": {
            "type": "analog"
        }
    }
}</v>
      </c>
      <c r="C614" s="220" t="str">
        <f t="shared" si="13"/>
        <v>#REF!</v>
      </c>
      <c r="D614" s="220" t="str">
        <f t="shared" si="2"/>
        <v>#REF!</v>
      </c>
    </row>
    <row r="615" ht="15.75" customHeight="1">
      <c r="A615" s="220" t="str">
        <f>Seeds!AA642</f>
        <v>M2-MyM-7b-I-1</v>
      </c>
      <c r="B615" s="220" t="str">
        <f>Seeds!Z642</f>
        <v>{
    "id": "M2-MyM-7b-I-1",
    "stimulus": "&lt;p&gt;Cambia los números de este reloj para que marque las {{T11}} {{T12}} de la mañana.&lt;/p&gt;",
    "feedback": "&lt;p&gt;Los números &lt;b&gt;antes&lt;/b&gt; de los dos puntos marcan la &lt;b&gt;hora&lt;/b&gt;.&lt;/p&gt;&lt;p&gt;Los números de &lt;b&gt;después&lt;/b&gt;, los &lt;b&gt;minutos&lt;/b&gt;.&lt;/p&gt;",
    "hint": "&lt;p&gt;Los números &lt;b&gt;antes&lt;/b&gt; de los dos puntos marcan la &lt;b&gt;hora&lt;/b&gt;.&lt;/p&gt;&lt;p&gt;Los números de &lt;b&gt;después&lt;/b&gt;, los &lt;b&gt;minutos&lt;/b&gt;.&lt;/p&gt;",
    "seed": {
        "parameters": [
            {
                "name": "Q1",
                "label": null,
                "min": 2,
                "max": 11,
                "step": 1
            },
            {
                "name": "Q2",
                "label": null,
                "list": [
                    "0",
                    "15",
                    "30",
                    "45"
                ]
            }
        ],
        "calculated": [
            {
                "name": "T11",
                "label": "{{function}}",
                "function": "if ({{Q2}} &lt; 31) {{{Q1}}} else {{Q1}}+1",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"digital"
        }
    }
}</v>
      </c>
      <c r="C615" s="220" t="str">
        <f t="shared" si="13"/>
        <v>#REF!</v>
      </c>
      <c r="D615" s="220" t="str">
        <f t="shared" si="2"/>
        <v>#REF!</v>
      </c>
    </row>
    <row r="616" ht="15.75" customHeight="1">
      <c r="A616" s="220" t="str">
        <f>Seeds!AA643</f>
        <v>M2-MyM-7c-I-1</v>
      </c>
      <c r="B616" s="220" t="str">
        <f>Seeds!Z643</f>
        <v>{"id":"M2-MyM-7c-I-1","stimulus":"&lt;p&gt;Un reloj marca las {{Q1}}:{{Q2}}. Selecciona la hora que marcará dentro de 15 minutos.&lt;/p&gt;","hint":"&lt;p&gt;Suma el tiempo transcurrido a la hora de inicio.&lt;/p&gt;","feedback":"&lt;p&gt;Transcurrirán 15 minutos: {{Q2}} + 15 = {{T1}}. Por lo que el reloj marcará las {{Q1}}:{{T1}}.&lt;/p&gt;","seed":{"parameters":[{"name":"Q1","label":null,"list":[2,3,4,5,6,7,8]},{"name":"Q2","label":null,"list":["00","15","30"]}],"calculated":[{"name":"T1","label":"{{function}}","function":"{{Q2}}+15","temp":true},{"name":"T2","label":"{{function}}","function":"{{Q1}}+15","temp":true},{"name":"T3","label":"{{function}}","function":"{{Q2}}+10","temp":true},{"name":"A1","label":"{{Q1}}:{{T1}}","function":""},{"name":"A2","label":"{{T2}}:{{Q2}}","function":"","incorrect":true},{"name":"A3","label":"{{T2}}:{{T1}}","function":"","incorrect":true},{"name":"A4","label":"{{Q1}}:{{T3}}","function":"","incorrect":true}],"uniques":true},"algorithm":{"name":"trueFalse","template":"Multiple choice – standard","params":{"countCorrect":1,"countIncorrect":2,"showCheckIcon":false,"columns":3}}}</v>
      </c>
      <c r="C616" s="220" t="str">
        <f t="shared" si="13"/>
        <v>#REF!</v>
      </c>
      <c r="D616" s="220" t="str">
        <f t="shared" si="2"/>
        <v>#REF!</v>
      </c>
    </row>
    <row r="617" ht="15.75" customHeight="1">
      <c r="A617" s="220" t="str">
        <f>Seeds!AA644</f>
        <v>M2-MyM-7c-E-1</v>
      </c>
      <c r="B617" s="220" t="str">
        <f>Seeds!Z644</f>
        <v>{"id":"M2-MyM-7c-E-1","stimulus":"&lt;p&gt;Si el reloj marcaba en un principio las {{Q1}}:{{Q2}} y ahora son las {{T1}}:{{Q2}} ¿Cuánto tiempo ha pasado?&lt;/p&gt;","template":"&lt;p&gt;Han pasado {{response}} horas.&lt;/p&gt;","hint":"&lt;p&gt;Resta la hora que marca el reloj a la hora que marcaba en un principio.&lt;/p&gt;","feedback":"&lt;p&gt;Resta la hora que marca el reloj a la hora que marcaba en un principio.&lt;/p&gt;&lt;p&gt;{{T1}} − {{Q1}} = {{Q3}}. Han pasado {{Q3}} horas.&lt;/p&gt;","seed":{"parameters":[{"name":"Q1","label":null,"min":2,"max":7,"step":1},{"name":"Q2","label":null,"list":[0,15,30,45]},{"name":"Q3","label":null,"min":2,"max":5,"step":1}],"calculated":[{"name":"T1","label":"{{function}}","function":"{{Q1}}+{{Q3}}","temp":true},{"name":"A1","label":"{{function}}","function":"{{Q3}}"}],"uniques":true},"algorithm":{"name":"calculateOperation","params":{"method":"equivLiteral","keyboard":"NUMERICAL"}}}</v>
      </c>
      <c r="C617" s="220" t="str">
        <f t="shared" si="13"/>
        <v>#REF!</v>
      </c>
      <c r="D617" s="220" t="str">
        <f t="shared" si="2"/>
        <v>#REF!</v>
      </c>
    </row>
    <row r="618" ht="15.75" customHeight="1">
      <c r="A618" s="220" t="str">
        <f>Seeds!AA645</f>
        <v>M2-MyM-7c-A-1</v>
      </c>
      <c r="B618" s="220" t="str">
        <f>Seeds!Z645</f>
        <v>{"id":"M2-MyM-7c-A-1","stimulus":"&lt;p&gt;Julian salió de su casa a las {{Q1}}:{{T11}} y tardó {{Q3}} minutos en llegar al colegio. Ajusta las agujas del reloj para que marque la hora a la que llegó.&lt;/p&gt;","feedback":"&lt;p&gt;Han transcurrido {{Q3}} minutos: {{Q2}} + {{Q3}} = {{A2}}. El reloj debe marcar las {{A1}}:{{A2}}.&lt;/p&gt;","hint":"&lt;p&gt;Suma el tiempo transcurrido a la hora de inicio.&lt;/p&gt;","seed":{"parameters":[{"name":"Q1","label":null,"list":[2,3,4,5]},{"name":"Q2","label":null,"list":[0,15]},{"name":"Q3","label":null,"list":[30,15]}],"calculated":[{"name":"T11","label":"{{function}}","function":"if ({{Q2}} == 0) {'{{Q2}}0'} else {{{Q2}}}","temp":"true"},{"name":"A1","function":"{{Q1}}"},{"name":"A2","function":"{{Q2}}+ {{Q3}}"},{"name":"A3","label":"{{function}}","function":"Lemonlib.toTimeString({{A1}},{{A2}})","temp":true}],"uniques":true},"algorithm":{"name":"clock","params":{"type":"analog"}}}</v>
      </c>
      <c r="C618" s="220" t="str">
        <f t="shared" si="13"/>
        <v>#REF!</v>
      </c>
      <c r="D618" s="220" t="str">
        <f t="shared" si="2"/>
        <v>#REF!</v>
      </c>
    </row>
    <row r="619" ht="15.75" customHeight="1">
      <c r="A619" s="220" t="str">
        <f>Seeds!AA646</f>
        <v>M2-MyM-7c-A-2</v>
      </c>
      <c r="B619" s="220" t="str">
        <f>Seeds!Z646</f>
        <v>{"id":"M2-MyM-7c-A-2","stimulus":"&lt;p&gt;Pamela tardó en hacer el recorrido completo del museo {{Q1}} horas y terminó la visita a las {{T1}}:{{T11}}. Ajusta las agujas del reloj para que marque la hora a la que Pamela comenzó el recorrido por el museo.&lt;/p&gt;","hint":"&lt;p&gt;Resta el tiempo transcurrido a la hora de finalización.&lt;/p&gt;","feedback":"&lt;p&gt;Han transcurrido {{Q1}} horas. {{T1}} − {{Q1}} = {{Q3}}. El reloj marca las {{Q3}}:{{T11}}.&lt;/p&gt;","seed":{"parameters":[{"name":"Q1","label":null,"list":[1,2,3,4]},{"name":"Q2","label":null,"list":["0","15","30","45"]},{"name":"Q3","label":null,"list":[2,3,4]}],"calculated":[{"name":"T1","label":"{{function}}","function":"{{Q1}}+{{Q3}} ","temp":"true"},{"name":"T11","label":"{{function}}","function":"if ({{Q2}} == 0) {'{{Q2}}0'} else {{{Q2}}}","temp":"true"},{"name":"A1","function":"{{Q3}}"},{"name":"A2","function":"{{Q2}}"},{"name":"A1LABEL","label":"{{function}}","function":"Lemonlib.toTimeString({{A1}},{{A2}})","temp":true}],"uniques":false},"algorithm":{"name":"clock","params":{"type":"digital"}}}</v>
      </c>
      <c r="C619" s="220" t="str">
        <f t="shared" si="13"/>
        <v>#REF!</v>
      </c>
      <c r="D619" s="220" t="str">
        <f t="shared" si="2"/>
        <v>#REF!</v>
      </c>
    </row>
    <row r="620" ht="15.75" customHeight="1">
      <c r="A620" s="220" t="str">
        <f>Seeds!AA647</f>
        <v>M2-MyM-7c-A-3</v>
      </c>
      <c r="B620" s="220" t="str">
        <f>Seeds!Z647</f>
        <v>{"id":"M2-MyM-7c-A-3","stimulus":"&lt;p&gt;Antonio ha comenzado su entrenamiento a las {{Q1}}:{{Q2}} y lo ha terminado a las {{T1}}:{{Q2}}. ¿Cuánto tiempo ha estado haciendo ejercicio?&lt;/p&gt;","template":"&lt;p&gt;{{response}} horas.&lt;/p&gt;","hint":"&lt;p&gt;Resta la hora a la que terminó a la hora a la que comenzó.&lt;/p&gt;","feedback":"&lt;p&gt;Resta la hora a la que terminó a la hora a la que comenzó.&lt;/p&gt;&lt;p&gt;{{T1}} − {{Q1}} = {{Q3}}&lt;/p&gt;&lt;p&gt;Entrenó durante {{Q3}} horas.&lt;/p&gt;","seed":{"parameters":[{"name":"Q1","label":null,"list":[7,8,9,10,11]},{"name":"Q2","label":null,"list":["00","15"]},{"name":"Q3","label":null,"list":[2,3]}],"calculated":[{"name":"T1","label":"{{function}}","function":"{{Q1}}+{{Q3}}","temp":true},{"name":"A1","label":"{{function}}","function":"{{Q3}}"}],"uniques":true},"algorithm":{"name":"calculateOperation","params":{"method":"equivLiteral","keyboard":"NUMERICAL"}}}</v>
      </c>
      <c r="C620" s="220" t="str">
        <f t="shared" si="13"/>
        <v>#REF!</v>
      </c>
      <c r="D620" s="220" t="str">
        <f t="shared" si="2"/>
        <v>#REF!</v>
      </c>
    </row>
    <row r="621" ht="15.75" customHeight="1">
      <c r="A621" s="220" t="str">
        <f>Seeds!AA648</f>
        <v>M2-MyM-8a-I-1</v>
      </c>
      <c r="B621" s="220" t="str">
        <f>Seeds!Z648</f>
        <v>{
    "id": "M2-MyM-8a-I-1",
    "stimulus": "&lt;p&gt;Mueve las agujas del reloj para que marque las {{T11}} {{T12}}.&lt;/p&gt;",
    "feedback": "&lt;p&gt;La manecilla &lt;b&gt;corta&lt;/b&gt; señala la &lt;b&gt;hora&lt;/b&gt;.&lt;/p&gt;&lt;p&gt;La &lt;b&gt;larga&lt;/b&gt; señala los &lt;b&gt;minutos&lt;/b&gt;.&lt;/p&gt;",
    "hint": "&lt;p&gt;La manecilla &lt;b&gt;corta&lt;/b&gt; señala la &lt;b&gt;hora&lt;/b&gt;.&lt;/p&gt;&lt;p&gt;La &lt;b&gt;larga&lt;/b&gt; señala los &lt;b&gt;minutos&lt;/b&gt;.&lt;/p&gt;",
    "seed": {
        "parameters": [
            {
                "name": "Q1",
                "label": null,
                "min": 2,
                "max": 11,
                "step": 1
            },
            {
                "name": "Q2",
                "label": null,
                "min": 0,
                "max": 55,
                "step": 5
            }
        ],
        "calculated": [
            {
                "name": "T11",
                "label": "{{function}}",
                "function": "if ({{Q2}} &lt; 31) {{{Q1}}} else {{Q1}}+1",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"analog"
        }
    }
}</v>
      </c>
      <c r="C621" s="220" t="str">
        <f t="shared" si="13"/>
        <v>#REF!</v>
      </c>
      <c r="D621" s="220" t="str">
        <f t="shared" si="2"/>
        <v>#REF!</v>
      </c>
    </row>
    <row r="622" ht="15.75" customHeight="1">
      <c r="A622" s="220" t="str">
        <f>Seeds!AA649</f>
        <v>M2-MyM-8b-I-1</v>
      </c>
      <c r="B622" s="220" t="str">
        <f>Seeds!Z649</f>
        <v>{
    "id": "M2-MyM-8b-I-1",
    "stimulus": "&lt;p&gt;Cambia los números del reloj para que marque las {{T11}} {{T12}}.&lt;/p&gt;",
    "feedback": "&lt;p&gt;Los números &lt;b&gt;antes&lt;/b&gt; de los dos puntos marcan la &lt;b&gt;hora&lt;/b&gt;.&lt;/p&gt;&lt;p&gt;Los de &lt;b&gt;después&lt;/b&gt; marcan los &lt;b&gt;minutos&lt;/b&gt;.&lt;/p&gt;",
    "hint": "&lt;p&gt;Los números &lt;b&gt;antes&lt;/b&gt; de los dos puntos marcan la &lt;b&gt;hora&lt;/b&gt;.&lt;/p&gt;&lt;p&gt;Los de &lt;b&gt;después&lt;/b&gt; marcan los &lt;b&gt;minutos&lt;/b&gt;.&lt;/p&gt;",
    "seed": {
        "parameters": [
            {
                "name": "Q1",
                "label": null,
                "min": 2,
                "max": 11,
                "step": 1
            },
            {
                "name": "Q2",
                "label": null,
                "min": 0,
                "max": 55,
                "step": 5
            }
        ],
        "calculated": [
            {
                "name": "T11",
                "label": "{{function}}",
                "function": "if ({{Q2}} &lt; 31) {{{Q1}}} else {{Q1}}",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"digital"
        }
    }
}</v>
      </c>
      <c r="C622" s="220" t="str">
        <f t="shared" si="13"/>
        <v>#REF!</v>
      </c>
      <c r="D622" s="220" t="str">
        <f t="shared" si="2"/>
        <v>#REF!</v>
      </c>
    </row>
    <row r="623" ht="15.75" customHeight="1">
      <c r="A623" s="220" t="str">
        <f>Seeds!AA650</f>
        <v>M2-MyM-8c-I-1</v>
      </c>
      <c r="B623" s="220" t="str">
        <f>Seeds!Z650</f>
        <v>{
    "id": "M2-MyM-8c-I-1",
    "stimulus": "&lt;p&gt;{{Q1}} ha salido por la mañana a {{Q2}}. Las agujas del reloj marcan las {{Q3}}:{{Q4}}. ¿Qué hora es?&lt;/p&gt;",
    "hint": "&lt;p&gt;Se usa &lt;b&gt;a. m.&lt;/b&gt; para &lt;b&gt;antes&lt;/b&gt; del medidía.&lt;/p&gt;&lt;p&gt;Y &lt;b&gt;p. m.&lt;/b&gt; para &lt;b&gt;después&lt;/b&gt; del mediodía.&lt;/p&gt;",
    "feedback": "&lt;p&gt;Se usa &lt;b&gt;a. m.&lt;/b&gt; para &lt;b&gt;antes&lt;/b&gt; del medidía.&lt;/p&gt;&lt;p&gt;Y &lt;b&gt;p. m.&lt;/b&gt; para &lt;b&gt;después&lt;/b&gt; del mediodía.&lt;/p&gt;",
    "seed": {
        "parameters": [
            {
                "name": "Q1",
                "label": null,
                "list": [
                    "Manuel",
                    "Daniel",
                    "Matías",
                    "Irene",
                    "Sandra",
                    "Miriam"
                ]
            },
            {
                "name": "Q2",
                "label": null,
                "list": [
                    "pasear",
                    "comprar el pan",
                    "pasear a su perro",
                    "visitar a un amigo"
                ]
            },
            {
                "name": "Q3",
                "label": null,
                "min": 7,
                "max": 11,
                "step": 1
            },
            {
                "name": "Q4",
                "label": null,
                "min": 10,
                "max": 50,
                "step": 10
            }
        ],
        "calculated": [
            {
                "name": "A1",
                "label": "{{Q3}}:{{Q4}} a. m.",
                "function": ""
            },
            {
                "name": "A2",
                "label": "{{Q3}}:{{Q4}} p. m.",
                "function": "",
                "incorrect": true
            }
        ],
        "uniques": true
    },
    "algorithm": {
        "name": "trueFalse",
        "template": "Multiple choice – standard",
        "params": {
            "countCorrect": 1,
            "countIncorrect": 1,
            "showCheckIcon": false,
            "columns": 2
        }
    }
}</v>
      </c>
      <c r="C623" s="220" t="str">
        <f t="shared" si="13"/>
        <v>#REF!</v>
      </c>
      <c r="D623" s="220" t="str">
        <f t="shared" si="2"/>
        <v>#REF!</v>
      </c>
    </row>
    <row r="624" ht="15.75" customHeight="1">
      <c r="A624" s="220" t="str">
        <f>Seeds!AA651</f>
        <v>M2-MyM-8c-I-2</v>
      </c>
      <c r="B624" s="220" t="str">
        <f>Seeds!Z651</f>
        <v>{
    "id": "M2-MyM-8c-I-2",
    "stimulus": "&lt;p&gt;{{Q1}} ha salido por la tarde a {{Q2}}. Las agujas del reloj marcan las {{Q3}}:{{Q4}}. ¿Qué hora es?&lt;/p&gt;",
    "hint": "&lt;p&gt;Se usa &lt;b&gt;a. m.&lt;/b&gt; para &lt;b&gt;antes&lt;/b&gt; del medidía.&lt;/p&gt;&lt;p&gt;Y &lt;b&gt;p. m.&lt;/b&gt; para &lt;b&gt;después&lt;/b&gt; del mediodía.&lt;/p&gt;",
    "feedback": "&lt;p&gt;Se usa &lt;b&gt;a. m.&lt;/b&gt; para &lt;b&gt;antes&lt;/b&gt; del medidía.&lt;/p&gt;&lt;p&gt;Y &lt;b&gt;p. m.&lt;/b&gt; para &lt;b&gt;después&lt;/b&gt; del mediodía.&lt;/p&gt;",
    "seed": {
        "parameters": [
            {
                "name": "Q1",
                "label": null,
                "list": [
                    "Manuel",
                    "Daniel",
                    "Matías",
                    "Irene",
                    "Sandra",
                    "Miriam"
                ]
            },
            {
                "name": "Q2",
                "label": null,
                "list": [
                    "pasear",
                    "comprar el pan",
                    "pasear a su perro",
                    "visitar a un amigo"
                ]
            },
            {
                "name": "Q3",
                "label": null,
                "min": 7,
                "max": 11,
                "step": 1
            },
            {
                "name": "Q4",
                "label": null,
                "min": 10,
                "max": 50,
                "step": 10
            }
        ],
        "calculated": [
            {
                "name": "A1",
                "label": "{{Q3}}:{{Q4}} a. m.",
                "function": "",
                "incorrect": true
            },
            {
                "name": "A2",
                "label": "{{Q3}}:{{Q4}} p. m.",
                "function": ""
            }
        ],
        "uniques": true
    },
    "algorithm": {
        "name": "trueFalse",
        "template": "Multiple choice – standard",
        "params": {
            "countCorrect": 1,
            "countIncorrect": 1,
            "showCheckIcon": false,
            "columns": 2
        }
    }
}</v>
      </c>
      <c r="C624" s="220" t="str">
        <f t="shared" si="13"/>
        <v>#REF!</v>
      </c>
      <c r="D624" s="220" t="str">
        <f t="shared" si="2"/>
        <v>#REF!</v>
      </c>
    </row>
    <row r="625" ht="15.75" customHeight="1">
      <c r="A625" s="220" t="str">
        <f>Seeds!AA652</f>
        <v>M2-MyM-9a-I-1</v>
      </c>
      <c r="B625" s="220" t="str">
        <f>Seeds!Z652</f>
        <v>{"id":"M2-MyM-9a-I-1","stimulus":"&lt;p&gt;Elige las respuestas correctas.&lt;/p&gt;","hint":"&lt;table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minutos&lt;/td&gt;&lt;/tr&gt;&lt;/tbody&gt;&lt;/table&gt;","seed":{"parameters":[],"calculated":[{"name":"A1","label":"Una hora son 60 minutos.","function":""},{"name":"A2","label":"Un cuarto de hora son 15 minutos.","function":""},{"name":"A3","label":"Media hora son 30 minutos.","function":""},{"name":"A4","label":"Una hora tiene dos medias horas.","function":""},{"name":"A5","label":"Una hora tiene cuatro cuartos de hora.","function":""},{"name":"A6","label":"Media hora tiene dos cuartos de hora.","function":""},{"name":"A7","label":"Una hora son 100 minutos.","function":"","incorrect":true},{"name":"A8","label":"Media hora son 15 minutos.","function":"","incorrect":true},{"name":"A9","label":"Un cuarto de hora son 30 minutos.","function":"","incorrect":true},{"name":"A10","label":"Media hora tiene tres cuartos de hora.","function":"","incorrect":true},{"name":"A11","label":"Una hora tiene dos cuartos de hora.","function":"","incorrect":true},{"name":"A12","label":"Media hora tiene un cuarto de hora.","function":"","incorrect":true},{"name":"A13","label":"Una hora tiene tres cuartos de hora.","function":"","incorrect":true},{"name":"A14","label":"Media hora son tres cuartos de hora.","function":"","incorrect":true}],"uniques":true},"algorithm":{"name":"trueFalse","template":"Multiple choice – standard","params":{"countCorrect":1,"countIncorrect":2,"showCheckIcon":true}}}</v>
      </c>
      <c r="C625" s="220" t="str">
        <f t="shared" si="13"/>
        <v>#REF!</v>
      </c>
      <c r="D625" s="220" t="str">
        <f t="shared" si="2"/>
        <v>#REF!</v>
      </c>
    </row>
    <row r="626" ht="15.75" customHeight="1">
      <c r="A626" s="220" t="str">
        <f>Seeds!AA653</f>
        <v>M2-MyM-9a-I-2</v>
      </c>
      <c r="B626" s="220" t="str">
        <f>Seeds!Z653</f>
        <v>{"id":"M2-MyM-9a-I-2","stimulus":"&lt;p&gt;Arrastra los siguientes minutos con su equivalencia en horas.&lt;/p&gt;","hint":"&lt;table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minutos&lt;/td&gt;&lt;/tr&gt;&lt;/tbody&gt;&lt;/table&gt;","seed":{"parameters":[],"calculated":[{"name":"A1","label":"Una hora","function":"60 minutos"},{"name":"A2","label":"Media hora","function":"30 minutos"},{"name":"A3","label":"Tres cuartos de hora","function":"45 minutos"},{"name":"A4","label":"Un cuarto de hora","function":"15 minutos"}],"uniques":true},"algorithm":{"name":"linkOperationResult","template":"Match list","params":{"invert":true}}}</v>
      </c>
      <c r="C626" s="220" t="str">
        <f t="shared" si="13"/>
        <v>#REF!</v>
      </c>
      <c r="D626" s="220" t="str">
        <f t="shared" si="2"/>
        <v>#REF!</v>
      </c>
    </row>
    <row r="627" ht="15.75" customHeight="1">
      <c r="A627" s="220" t="str">
        <f>Seeds!AA654</f>
        <v>M2-MyM-9a-E-1</v>
      </c>
      <c r="B627" s="220" t="str">
        <f>Seeds!Z654</f>
        <v>{"id":"M2-MyM-9a-E-1","stimulus":"&lt;p&gt;Escribe cuántos minutos son {{Q1}} horas.&lt;/p&gt;","template":"&lt;p&gt;{{Q1}} horas son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minutos&lt;/td&gt;&lt;/tr&gt;&lt;/tbody&gt;&lt;/table&gt;","feedback":"&lt;p&gt;Una hora son 60 minutos. Suma 60 minutos {{Q1}} veces.&lt;/p&gt;","seed":{"parameters":[{"name":"Q1","label":null,"list":[2,3]}],"calculated":[{"name":"A1","label":"{{function}}","function":"60*{{Q1}}"}],"uniques":true},"algorithm":{"name":"calculateOperation","params":{"method":"equivLiteral","keyboard":"NUMERICAL"}}}</v>
      </c>
      <c r="C627" s="220" t="str">
        <f t="shared" si="13"/>
        <v>#REF!</v>
      </c>
      <c r="D627" s="220" t="str">
        <f t="shared" si="2"/>
        <v>#REF!</v>
      </c>
    </row>
    <row r="628" ht="15.75" customHeight="1">
      <c r="A628" s="220" t="str">
        <f>Seeds!AA655</f>
        <v>M2-MyM-9a-E-2</v>
      </c>
      <c r="B628" s="220" t="str">
        <f>Seeds!Z655</f>
        <v>{"id":"M2-MyM-9a-E-2","stimulus":"&lt;p&gt;Escribe cuántos minutos son {{Q1}} medias horas.&lt;/p&gt;","template":"&lt;p&gt;{{Q1}} medias horas son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minutos&lt;/td&gt;&lt;/tr&gt;&lt;/tbody&gt;&lt;/table&gt;","feedback":"&lt;p&gt;Media hora son 30 minutos. Suma 30 minutos {{Q1}} veces.&lt;/p&gt;","seed":{"parameters":[{"name":"Q1","label":null,"list":[2,3,4]}],"calculated":[{"name":"A1","label":"{{function}}","function":"30*{{Q1}}"}],"uniques":true},"algorithm":{"name":"calculateOperation","params":{"method":"equivLiteral","keyboard":"NUMERICAL"}}}</v>
      </c>
      <c r="C628" s="220" t="str">
        <f t="shared" si="13"/>
        <v>#REF!</v>
      </c>
      <c r="D628" s="220" t="str">
        <f t="shared" si="2"/>
        <v>#REF!</v>
      </c>
    </row>
    <row r="629" ht="15.75" customHeight="1">
      <c r="A629" s="220" t="str">
        <f>Seeds!AA656</f>
        <v>M2-MyM-9a-E-3</v>
      </c>
      <c r="B629" s="220" t="str">
        <f>Seeds!Z656</f>
        <v>{"id":"M2-MyM-9a-E-3","stimulus":"Escribe cuántos minutos son {{Q1}} cuartos de hora.","template":"{{Q1}} cuartos de hora son {{response}} minutos.","hint":"&lt;table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minutos&lt;/td&gt;&lt;/tr&gt;&lt;/tbody&gt;&lt;/table&gt;","feedback":"Un cuarto de hora son 15 minutos. Suma 15 minutos {{Q1}} veces.","seed":{"parameters":[{"name":"Q1","label":null,"list":[2,3,4]}],"calculated":[{"name":"A1","label":"{{function}}","function":"15*{{Q1}}"}],"uniques":true},"algorithm":{"name":"calculateOperation","params":{"method":"equivLiteral","keyboard":"NUMERICAL"}}}</v>
      </c>
      <c r="C629" s="220" t="str">
        <f t="shared" si="13"/>
        <v>#REF!</v>
      </c>
      <c r="D629" s="220" t="str">
        <f t="shared" si="2"/>
        <v>#REF!</v>
      </c>
    </row>
    <row r="630" ht="15.75" customHeight="1">
      <c r="A630" s="220" t="str">
        <f>Seeds!AA657</f>
        <v>M2-MyM-9a-A-1</v>
      </c>
      <c r="B630" s="220" t="str">
        <f>Seeds!Z657</f>
        <v>{"id":"M2-MyM-9a-A-1","stimulus":"&lt;p&gt;Escribe cuántos cuartos de hora son {{Q1}} horas.&lt;/p&gt;","template":"&lt;p&gt;{{Q1}} horas son {{response}} cuartos de hora.&lt;/p&gt;","hint":"&lt;table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minutos&lt;/td&gt;&lt;/tr&gt;&lt;/tbody&gt;&lt;/table&gt;","feedback":"&lt;/p&gt;Una hora son 4 cuartos de hora. Suma 4 cuartos de hora {{Q1}} veces.&lt;/p&gt;","seed":{"parameters":[{"name":"Q1","label":null,"list":[2,3,4]}],"calculated":[{"name":"A1","label":"{{function}}","function":"4*{{Q1}}"}],"uniques":true},"algorithm":{"name":"calculateOperation","params":{"method":"equivLiteral","keyboard":"NUMERICAL"}}}</v>
      </c>
      <c r="C630" s="220" t="str">
        <f t="shared" si="13"/>
        <v>#REF!</v>
      </c>
      <c r="D630" s="220" t="str">
        <f t="shared" si="2"/>
        <v>#REF!</v>
      </c>
    </row>
    <row r="631" ht="15.75" customHeight="1">
      <c r="A631" s="220" t="str">
        <f>Seeds!AA658</f>
        <v>M2-MyM-9a-A-2</v>
      </c>
      <c r="B631" s="220" t="str">
        <f>Seeds!Z658</f>
        <v>{"id":"M2-MyM-9a-A-2","stimulus":"&lt;p&gt;Elena ha esperado un tren {{Q1}} cuartos de hora. ¿Cuántos minutos ha esperado?&lt;/p&gt;","template":"&lt;p&gt;Elena ha esperado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 cuarto de hora son 15 minutos. Suma 15 minutos {{Q1}} veces.&lt;/p&gt;","seed":{"parameters":[{"name":"Q1","label":null,"list":[2,3,4]}],"calculated":[{"name":"A1","label":"{{function}}","function":"15*{{Q1}}"}],"uniques":true},"algorithm":{"name":"calculateOperation","params":{"method":"equivLiteral","keyboard":"NUMERICAL"}}}</v>
      </c>
      <c r="C631" s="220" t="str">
        <f t="shared" si="13"/>
        <v>#REF!</v>
      </c>
      <c r="D631" s="220" t="str">
        <f t="shared" si="2"/>
        <v>#REF!</v>
      </c>
    </row>
    <row r="632" ht="15.75" customHeight="1">
      <c r="A632" s="220" t="str">
        <f>Seeds!AA659</f>
        <v>M2-MyM-9a-A-3</v>
      </c>
      <c r="B632" s="220" t="str">
        <f>Seeds!Z659</f>
        <v>{"id":"M2-MyM-9a-A-3","stimulus":"&lt;p&gt;¿Cuántos cuartos de hora son {{Q1}} medias horas?&lt;/p&gt;","template":"&lt;p&gt;{{Q1}} medias horas son {{response}} cuartos de hora.&lt;/p&gt;","hint":"&lt;table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minutos&lt;/td&gt;&lt;/tr&gt;&lt;/tbody&gt;&lt;/table&gt;","feedback":"&lt;p&gt;Media hora son dos cuartos de hora.#Suma 2 cuartos de hora {{Q1}} veces.&lt;/p&gt;","seed":{"parameters":[{"name":"Q1","label":null,"list":[2,3,4]}],"calculated":[{"name":"A1","label":"{{function}}","function":"2*{{Q1}}"}],"uniques":true},"algorithm":{"name":"calculateOperation","params":{"method":"equivLiteral","keyboard":"NUMERICAL"}}}</v>
      </c>
      <c r="C632" s="220" t="str">
        <f t="shared" si="13"/>
        <v>#REF!</v>
      </c>
      <c r="D632" s="220" t="str">
        <f t="shared" si="2"/>
        <v>#REF!</v>
      </c>
    </row>
    <row r="633" ht="15.75" customHeight="1">
      <c r="A633" s="220" t="str">
        <f>Seeds!AA660</f>
        <v>M2-MyM-10a-I-1</v>
      </c>
      <c r="B633" s="220" t="str">
        <f>Seeds!Z660</f>
        <v>{"id":"M2-MyM-10a-I-1","stimulus":"&lt;p&gt;Ha pasado un cuarto de hora desde que el reloj marcaba las {{Q1}}:{{T11}}. Mueve las manecillas del reloj para marcar la hora actual.&lt;/p&gt;","feedback":"&lt;p&gt;En un reloj analógico, la manecilla más corta señala la hora y la larga los minutos.&lt;/p&gt;","hint":"&lt;p&gt;En un reloj analógico, la manecilla más corta señala la hora y la larga los minutos.&lt;/p&gt;","seed":{"parameters":[{"name":"Q1","label":null,"min":2,"max":11,"step":1},{"name":"Q2","label":null,"list":[0,15,30]}],"calculated":[{"name":"T11","label":"{{function}}","function":"if ({{Q2}} == 0) {'{{Q2}}0'} else {{{Q2}}}","temp":"true"},{"name":"A1","function":"{{Q1}}"},{"name":"A2","function":"{{Q2}}+15"},{"name":"A3","label":"{{function}}","function":"Lemonlib.toTimeString({{Q1}},{{A2}})","temp":true}],"uniques":true},"algorithm":{"name":"clock","params":{"type":"analog"}}}</v>
      </c>
      <c r="C633" s="220" t="str">
        <f t="shared" si="13"/>
        <v>#REF!</v>
      </c>
      <c r="D633" s="220" t="str">
        <f t="shared" si="2"/>
        <v>#REF!</v>
      </c>
    </row>
    <row r="634" ht="15.75" customHeight="1">
      <c r="A634" s="220" t="str">
        <f>Seeds!AA661</f>
        <v>M2-MyM-10a-I-2</v>
      </c>
      <c r="B634" s="220" t="str">
        <f>Seeds!Z661</f>
        <v>{"id":"M2-MyM-10a-I-2","stimulus":"&lt;p&gt;Ha pasado media hora desde que el reloj marcaba las {{Q1}}:{{T11}}. Mueve las flechas para marcar en el reloj la hora actual.&lt;/p&gt;","hint":"&lt;p&gt;En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minutos.&lt;/p&gt;","seed":{"parameters":[{"name":"Q1","label":null,"list":[2,3,4,5,6,7,8,9,10,11]},{"name":"Q2","label":null,"list":["0","15"]}],"calculated":[{"name":"T11","label":"{{function}}","function":"if ({{Q2}} == 0) {'{{Q2}}0'} else {{{Q2}}}","temp":"true"},{"name":"A1","function":"{{Q1}}"},{"name":"A2","function":"{{Q2}}+30"},{"name":"A1LABEL","label":"{{function}}","function":"Lemonlib.toTimeString({{Q1}},{{A2}})","temp":true}],"uniques":false},"algorithm":{"name":"clock","params":{"type":"digital"}}}</v>
      </c>
      <c r="C634" s="220" t="str">
        <f t="shared" si="13"/>
        <v>#REF!</v>
      </c>
      <c r="D634" s="220" t="str">
        <f t="shared" si="2"/>
        <v>#REF!</v>
      </c>
    </row>
    <row r="635" ht="15.75" customHeight="1">
      <c r="A635" s="220" t="str">
        <f>Seeds!AA662</f>
        <v>M2-MyM-10a-I-3</v>
      </c>
      <c r="B635" s="220" t="str">
        <f>Seeds!Z662</f>
        <v>{"id":"M2-MyM-10a-I-3","stimulus":"&lt;p&gt;Han pasado 2 horas y 15 minutos desde que el reloj marcaba las {{Q1}}:{{T11}}. Mueve las manecillas del reloj para marcar la hora actual.&lt;/p&gt;","feedback":"&lt;p&gt;En un reloj analógico, la manecilla más corta señala la hora y la larga los minutos.&lt;/p&gt;","hint":"&lt;p&gt;En un reloj analógico, la manecilla más corta señala la hora y la larga los minutos.&lt;/p&gt;","seed":{"parameters":[{"name":"Q1","label":null,"min":2,"max":9,"step":1},{"name":"Q2","label":null,"list":[0,15,30]}],"calculated":[{"name":"T11","label":"{{function}}","function":"if ({{Q2}} == 0) {'{{Q2}}0'} else {{{Q2}}}","temp":"true"},{"name":"A1","function":"{{Q1}}+2"},{"name":"A2","function":"{{Q2}}+15"},{"name":"A3","label":"{{function}}","function":"Lemonlib.toTimeString({{A1}},{{A2}})","temp":true}],"uniques":true},"algorithm":{"name":"clock","params":{"type":"analog"}}}</v>
      </c>
      <c r="C635" s="220" t="str">
        <f t="shared" si="13"/>
        <v>#REF!</v>
      </c>
      <c r="D635" s="220" t="str">
        <f t="shared" si="2"/>
        <v>#REF!</v>
      </c>
    </row>
    <row r="636" ht="15.75" customHeight="1">
      <c r="A636" s="220" t="str">
        <f>Seeds!AA663</f>
        <v>M2-MyM-10a-I-4</v>
      </c>
      <c r="B636" s="220" t="str">
        <f>Seeds!Z663</f>
        <v>{"id":"M2-MyM-10a-I-4","stimulus":"&lt;p&gt;Son las {{Q1}}:{{T11}}. Mueve las flechas para retrasar media hora el reloj.&lt;/p&gt;","hint":"&lt;p&gt;En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minutos.&lt;/p&gt;","seed":{"parameters":[{"name":"Q1","label":null,"list":[2,3,4,5,6,7,8,9,10,11]},{"name":"Q2","label":null,"list":["0","15"]}],"calculated":[{"name":"T11","label":"{{function}}","function":"if ({{Q2}} == 0) {'{{Q2}}0'} else {{{Q2}}}","temp":"true"},{"name":"A1","function":"{{Q1}}-1"},{"name":"A2","function":"{{Q2}}+30"},{"name":"A1LABEL","label":"{{function}}","function":"Lemonlib.toTimeString({{Q1}},{{A2}})","temp":true}],"uniques":false},"algorithm":{"name":"clock","params":{"type":"digital"}}}</v>
      </c>
      <c r="C636" s="220" t="str">
        <f t="shared" si="13"/>
        <v>#REF!</v>
      </c>
      <c r="D636" s="220" t="str">
        <f t="shared" si="2"/>
        <v>#REF!</v>
      </c>
    </row>
    <row r="637" ht="15.75" customHeight="1">
      <c r="A637" s="220" t="str">
        <f>Seeds!AA664</f>
        <v>M2-MyM-10a-E-1</v>
      </c>
      <c r="B637" s="220" t="str">
        <f>Seeds!Z664</f>
        <v>{"id":"M2-MyM-10a-E-1","stimulus":"&lt;p&gt;Camilo ha mirado su reloj y marca las {{Q1}}:{{T11}}. Si el autobús sale dentro de 15 minutos, marca en el reloj la hora a la que saldrá el autobús.&lt;/p&gt;","feedback":"&lt;p&gt;En un reloj analógico, la manecilla más corta señala la hora y la larga los minutos.&lt;/p&gt;","hint":"&lt;p&gt;En un reloj analógico, la manecilla más corta señala la hora y la larga los minutos.&lt;/p&gt;","seed":{"parameters":[{"name":"Q1","label":null,"min":1,"max":11,"step":1},{"name":"Q2","label":null,"list":[0,15,30]}],"calculated":[{"name":"T11","label":"{{function}}","function":"if ({{Q2}} == 0) {'{{Q2}}0'} else {{{Q2}}}","temp":"true"},{"name":"A1","function":"{{Q1}}"},{"name":"A2","function":"{{Q2}}+15"},{"name":"A3","label":"{{function}}","function":"Lemonlib.toTimeString({{A1}},{{A2}})","temp":true}],"uniques":true},"algorithm":{"name":"clock","params":{"type":"analog"}}}</v>
      </c>
      <c r="C637" s="220" t="str">
        <f t="shared" si="13"/>
        <v>#REF!</v>
      </c>
      <c r="D637" s="220" t="str">
        <f t="shared" si="2"/>
        <v>#REF!</v>
      </c>
    </row>
    <row r="638" ht="15.75" customHeight="1">
      <c r="A638" s="220" t="str">
        <f>Seeds!AA665</f>
        <v>M2-MyM-10a-E-2</v>
      </c>
      <c r="B638" s="220" t="str">
        <f>Seeds!Z665</f>
        <v>{"id":"M2-MyM-10a-E-2","stimulus":"&lt;p&gt;El reloj de la estación marca las {{Q1}}:{{T1}}. Si el tren salió hace quince minutos, ajusta el reloj a la hora de salida del tren.&lt;/p&gt;","hint":"&lt;p&gt;En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30"]}],"calculated":[{"name":"T1","label":"{{function}}","function":"{{Q2}}+15","temp":"true"},{"name":"A1","function":"{{Q1}}"},{"name":"A2","function":"{{Q2}}"},{"name":"A1LABEL","label":"{{function}}","function":"Lemonlib.toTimeString({{Q1}},{{A2}})","temp":true}],"uniques":false},"algorithm":{"name":"clock","params":{"type":"digital"}}}</v>
      </c>
      <c r="C638" s="220" t="str">
        <f t="shared" si="13"/>
        <v>#REF!</v>
      </c>
      <c r="D638" s="220" t="str">
        <f t="shared" si="2"/>
        <v>#REF!</v>
      </c>
    </row>
    <row r="639" ht="15.75" customHeight="1">
      <c r="A639" s="220" t="str">
        <f>Seeds!AA666</f>
        <v>M2-MyM-10a-E-3</v>
      </c>
      <c r="B639" s="220" t="str">
        <f>Seeds!Z666</f>
        <v>{"id":"M2-MyM-10a-E-3","stimulus":"&lt;p&gt;Son las {{Q1}}:{{T11}} y queda una hora y cuarto para que empiece el partido. Ajusta el reloj a la hora de comienzo del partido.&lt;/p&gt;","feedback":"&lt;p&gt;En un reloj analógico, la manecilla más corta señala la hora y la larga los minutos.&lt;/p&gt;","hint":"&lt;p&gt;En un reloj analógico, la manecilla más corta señala la hora y la larga los minutos.&lt;/p&gt;","seed":{"parameters":[{"name":"Q1","label":null,"min":5,"max":10,"step":1},{"name":"Q2","label":null,"list":[0,15,30]}],"calculated":[{"name":"T11","label":"{{function}}","function":"if ({{Q2}} == 0) {'{{Q2}}0'} else {{{Q2}}}","temp":"true"},{"name":"A1","function":"{{Q1}}+1"},{"name":"A2","function":"{{Q2}}+15"},{"name":"A3","label":"{{function}}","function":"Lemonlib.toTimeString({{A1}},{{A2}})","temp":true}],"uniques":true},"algorithm":{"name":"clock","params":{"type":"analog"}}}</v>
      </c>
      <c r="C639" s="220" t="str">
        <f t="shared" si="13"/>
        <v>#REF!</v>
      </c>
      <c r="D639" s="220" t="str">
        <f t="shared" si="2"/>
        <v>#REF!</v>
      </c>
    </row>
    <row r="640" ht="15.75" customHeight="1">
      <c r="A640" s="220" t="str">
        <f>Seeds!AA667</f>
        <v>M2-G-1a-I-1</v>
      </c>
      <c r="B640" s="220" t="str">
        <f>Seeds!Z667</f>
        <v>{"id":"M2-G-1a-I-1","stimulus":"&lt;p&gt;Indica si estas oraciones son verdaderas o falsas desde la perspectiva del niño.&lt;div style=\"display:flex; justify-content:center;\"&gt;&lt;img src=\"https://blueberry-assets.oneclick.es/M2_G_1a_4.svg\"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hombre&lt;/span&gt;&lt;/div&gt;&lt;/div&gt;&lt;/div&gt;&lt;/div&gt;","seed":{"parameters":[],"calculated":[{"name":"A1","label":"A la izquierda del niño hay 1 pelota roja.","function":""},{"name":"A2","label":"A la derecha del niño hay 1 pelota azul.","function":""},{"name":"A3","label":"A la izquierda del niño hay 2 pelotas azules.","function":""},{"name":"A4","label":"A la derecha del niño hay 2 pelotas verdes.","function":""},{"name":"A5","label":"A la izquierda del niño hay 2 pelota rojas.","function":"","incorrect":true},{"name":"A6","label":"A la izquierda del niño hay 1 pelota azul.","function":"","incorrect":true},{"name":"A7","label":"A la derecha del niño hay 1 pelota verde.","function":"","incorrect":true},{"name":"A8","label":"A la derecha del niño hay 2 pelotas azules.","function":"","incorrect":true}],"uniques":true},"algorithm":{"name":"trueFalse","template":"Choice matrix – inline","params":{"countCorrect":2,"countIncorrect":1,"showCheckIcon":false,"options":["Verdadero","Falso"]}}}</v>
      </c>
      <c r="C640" s="220" t="str">
        <f t="shared" si="13"/>
        <v>#REF!</v>
      </c>
      <c r="D640" s="220" t="str">
        <f t="shared" si="2"/>
        <v>#REF!</v>
      </c>
    </row>
    <row r="641" ht="15.75" customHeight="1">
      <c r="A641" s="220" t="str">
        <f>Seeds!AA668</f>
        <v>M2-G-1a-I-2</v>
      </c>
      <c r="B641" s="220" t="str">
        <f>Seeds!Z668</f>
        <v>{"id":"M2-G-1a-I-2","stimulus":"&lt;p&gt;Indica si estas oraciones son verdaderas o falsas.&lt;div style=\"display:flex; justify-content:center;\"&gt;&lt;img src=\"https://blueberry-assets.oneclick.es/M2_G_1a_5.svg\"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hombre&lt;/span&gt;&lt;/div&gt;&lt;/div&gt;&lt;/div&gt;&lt;/div&gt;","seed":{"parameters":[],"calculated":[{"name":"A1","label":"A la derecha del niño hay 3 manzanas.","function":""},{"name":"A3","label":"A la izquierda del niño hay 1 galleta.","function":""},{"name":"A4","label":"A la izquierda del niño hay 2 fresas.","function":""},{"name":"A5","label":"A la izquierda del niño hay 2 galletas.","function":"","incorrect":true},{"name":"A6","label":"A la izquierda del niño hay 1 fresa.","function":"","incorrect":true},{"name":"A8","label":"A la derecha del niño hay 2 manzanas.","function":"","incorrect":true}],"uniques":true},"algorithm":{"name":"trueFalse","template":"Choice matrix – inline","params":{"countCorrect":2,"countIncorrect":1,"showCheckIcon":false,"options":["Verdadero","Falso"]}}}</v>
      </c>
      <c r="C641" s="220" t="str">
        <f t="shared" si="13"/>
        <v>#REF!</v>
      </c>
      <c r="D641" s="220" t="str">
        <f t="shared" si="2"/>
        <v>#REF!</v>
      </c>
    </row>
    <row r="642" ht="15.75" customHeight="1">
      <c r="A642" s="220" t="str">
        <f>Seeds!AA669</f>
        <v>M2-G-1a-E-1</v>
      </c>
      <c r="B642" s="220" t="str">
        <f>Seeds!Z669</f>
        <v>{"id":"M2-G-1a-E-1","stimulus":"&lt;p&gt;Observa la imagen y elige la opción correcta.&lt;div style=\"display:flex; justify-content:center;\"&gt;&lt;img src=\"https://blueberry-assets.oneclick.es/M2_G_1a_2.svg\" width=\"300\"&gt;&lt;/img&gt;&lt;/div&gt;&lt;/p&gt;","template":"A la {{response}} de la niña hay unas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tijeras","llaves"]}],"calculated":[{"name":"A1","label":"{{function}}","function":"derecha","group":1},{"name":"A2","label":"{{function}}","function":"izquierda","incorrect":true,"group":1}],"uniques":true},"algorithm":{"name":"groupResponses","template":"Cloze with drop down"}}</v>
      </c>
      <c r="C642" s="220" t="str">
        <f t="shared" si="13"/>
        <v>#REF!</v>
      </c>
      <c r="D642" s="220" t="str">
        <f t="shared" si="2"/>
        <v>#REF!</v>
      </c>
    </row>
    <row r="643" ht="15.75" customHeight="1">
      <c r="A643" s="220" t="str">
        <f>Seeds!AA670</f>
        <v>M2-G-1a-E-2</v>
      </c>
      <c r="B643" s="220" t="str">
        <f>Seeds!Z670</f>
        <v>{"id":"M2-G-1a-E-2","stimulus":"&lt;p&gt;Observa la imagen y elige la opción correcta.&lt;div style=\"display:flex; justify-content:center;\"&gt;&lt;img src=\"https://blueberry-assets.oneclick.es/M2_G_1a_2.svg\" width=\"300\"&gt;&lt;/img&gt;&lt;/div&gt;&lt;/p&gt;","template":"A la {{response}} de la niña hay un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vaso","libro"]}],"calculated":[{"name":"A1","label":"{{function}}","function":"derecha","incorrect":true,"group":1},{"name":"A2","label":"{{function}}","function":"izquierda","group":1}],"uniques":true},"algorithm":{"name":"groupResponses","template":"Cloze with drop down"}}</v>
      </c>
      <c r="C643" s="220" t="str">
        <f t="shared" si="13"/>
        <v>#REF!</v>
      </c>
      <c r="D643" s="220" t="str">
        <f t="shared" si="2"/>
        <v>#REF!</v>
      </c>
    </row>
    <row r="644" ht="15.75" customHeight="1">
      <c r="A644" s="220" t="str">
        <f>Seeds!AA671</f>
        <v>M2-G-1a-E-3</v>
      </c>
      <c r="B644" s="220" t="str">
        <f>Seeds!Z671</f>
        <v>{"id":"M2-G-1a-E-3","stimulus":"&lt;p&gt;Observando la posición de la abuela, elige la opción correcta.&lt;/p&gt;&lt;div style=\"display:flex; justify-content:center;\"&gt;&lt;img src=\"https://blueberry-assets.oneclick.es/M2_G_1a_3.svg\" width=\"450\"&gt;&lt;/img&gt;&lt;/div&gt;","template":"A la {{response}} de la abuela hay un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balón","perro"]}],"calculated":[{"name":"A1","label":"{{function}}","function":"derecha","group":1},{"name":"A2","label":"{{function}}","function":"izquierda","incorrect":true,"group":1}],"uniques":true},"algorithm":{"name":"groupResponses","template":"Cloze with drop down"}}</v>
      </c>
      <c r="C644" s="220" t="str">
        <f t="shared" si="13"/>
        <v>#REF!</v>
      </c>
      <c r="D644" s="220" t="str">
        <f t="shared" si="2"/>
        <v>#REF!</v>
      </c>
    </row>
    <row r="645" ht="15.75" customHeight="1">
      <c r="A645" s="220" t="str">
        <f>Seeds!AA672</f>
        <v>M2-G-1a-E-4</v>
      </c>
      <c r="B645" s="220" t="str">
        <f>Seeds!Z672</f>
        <v>{"id":"M2-G-1a-E-4","stimulus":"&lt;p&gt;Observando la posición de la abuela, elige la opción correcta.&lt;/p&gt;&lt;div style=\"display:flex; justify-content:center;\"&gt;&lt;img src=\"https://blueberry-assets.oneclick.es/M2_G_1a_3.svg\" width=\"450\"&gt;&lt;/img&gt;&lt;/div&gt;","template":"A la {{response}} de la abuela hay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hombre&lt;/span&gt;&lt;/div&gt;&lt;/div&gt;&lt;/div&gt;&lt;/div&gt;","seed":{"parameters":[{"name":"Q1","label":null,"list":["un niño","una mochila"]}],"calculated":[{"name":"A1","label":"{{function}}","function":"derecha","incorrect":true,"group":1},{"name":"A2","label":"{{function}}","function":"izquierda","group":1}],"uniques":true},"algorithm":{"name":"groupResponses","template":"Cloze with drop down"}}</v>
      </c>
      <c r="C645" s="220" t="str">
        <f t="shared" si="13"/>
        <v>#REF!</v>
      </c>
      <c r="D645" s="220" t="str">
        <f t="shared" si="2"/>
        <v>#REF!</v>
      </c>
    </row>
    <row r="646" ht="15.75" customHeight="1">
      <c r="A646" s="220" t="str">
        <f>Seeds!AA673</f>
        <v>M2-G-1b-I-1</v>
      </c>
      <c r="B646" s="220" t="str">
        <f>Seeds!Z673</f>
        <v>{
    "id": "M2-G-1b-I-1",
    "stimulus": "&lt;p&gt;Arrastra las palabras según qué está encima o debajo del niño.&lt;/p&gt;",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v>
      </c>
      <c r="C646" s="220" t="str">
        <f t="shared" si="13"/>
        <v>#REF!</v>
      </c>
      <c r="D646" s="220" t="str">
        <f t="shared" si="2"/>
        <v>#REF!</v>
      </c>
    </row>
    <row r="647" ht="15.75" customHeight="1">
      <c r="A647" s="220" t="str">
        <f>Seeds!AA674</f>
        <v>M2-G-1b-I-2</v>
      </c>
      <c r="B647" s="220" t="str">
        <f>Seeds!Z674</f>
        <v>{
    "id": "M2-G-1b-I-2",
    "stimulus": "&lt;p&gt;Arrastra las palabras según qué está encima o debajo de la sombrilla.&lt;/p&gt;",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v>
      </c>
      <c r="C647" s="220" t="str">
        <f t="shared" si="13"/>
        <v>#REF!</v>
      </c>
      <c r="D647" s="220" t="str">
        <f t="shared" si="2"/>
        <v>#REF!</v>
      </c>
    </row>
    <row r="648" ht="15.75" customHeight="1">
      <c r="A648" s="220" t="str">
        <f>Seeds!AA675</f>
        <v>M2-G-1b-I-3</v>
      </c>
      <c r="B648" s="220" t="str">
        <f>Seeds!Z675</f>
        <v>{
    "id": "M2-G-1b-I-3",
    "stimulus": "&lt;p&gt;Arrastra las palabras según qué está encima o debajo de la mesa.&lt;/p&gt;",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"https://blueberry-assets.oneclick.es/M2_G_1b_4.png",
                "alt": "",
                "title": "",
                "percent": 1
            },
            "responses": [
                {
                    "x": 210,
                    "y": 0,
                    "z": 15,
                    "width": 100,
                    "height": 35,
                    "pointer": ""
                },
                {
                    "x": 250,
                    "y": 225,
                    "z": 27,
                    "width": 100,
                    "height": 35,
                    "pointer": ""
                }
            ],
            "fontSize": 10
        }
    }
}</v>
      </c>
      <c r="C648" s="220" t="str">
        <f t="shared" si="13"/>
        <v>#REF!</v>
      </c>
      <c r="D648" s="220" t="str">
        <f t="shared" si="2"/>
        <v>#REF!</v>
      </c>
    </row>
    <row r="649" ht="15.75" customHeight="1">
      <c r="A649" s="220" t="str">
        <f>Seeds!AA676</f>
        <v>M2-G-1b-E-1</v>
      </c>
      <c r="B649" s="220" t="str">
        <f>Seeds!Z676</f>
        <v>{"id":"M2-G-1b-E-1","stimulus":"&lt;p&gt;¿Qué animal está encima del soporte?&lt;div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68.6051%;\"&gt;&lt;b&gt;Debajo&lt;/b&gt;&lt;/span&gt;&lt;/div&gt;&lt;/div&gt;&lt;/div&gt;&lt;/div&gt;","seed":{"parameters":[],"calculated":[{"name":"A1","label":"{{function}}","function":"La gallina"},{"name":"A2","label":"{{function}}","function":"El polluelo","incorrect":true},{"name":"A3","label":"{{function}}","function":"El gallo","incorrect":true}],"uniques":true},"algorithm":{"name":"trueFalse","template":"Multiple choice – standard","params":{"countCorrect":1,"countIncorrect":2,"showCheckIcon":false,"columns":3}}}</v>
      </c>
      <c r="C649" s="220" t="str">
        <f t="shared" si="13"/>
        <v>#REF!</v>
      </c>
      <c r="D649" s="220" t="str">
        <f t="shared" si="2"/>
        <v>#REF!</v>
      </c>
    </row>
    <row r="650" ht="15.75" customHeight="1">
      <c r="A650" s="220" t="str">
        <f>Seeds!AA677</f>
        <v>M2-G-1b-E-2</v>
      </c>
      <c r="B650" s="220" t="str">
        <f>Seeds!Z677</f>
        <v>{"id":"M2-G-1b-E-2","stimulus":"&lt;p&gt;¿Qué animal está debajo del cable?&lt;div style=\"display:flex; justify-content:center;\"&gt;&lt;img src=\"https://blueberry-assets.oneclick.es/M2_G_1b_7.svg\"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68.6051%;\"&gt;&lt;b&gt;Debajo&lt;/b&gt;&lt;/span&gt;&lt;/div&gt;&lt;/div&gt;&lt;/div&gt;&lt;/div&gt;","seed":{"parameters":[],"calculated":[{"name":"A1","label":"{{function}}","function":"El pájaro","incorrect":true},{"name":"A2","label":"{{function}}","function":"La paloma","incorrect":true},{"name":"A3","label":"{{function}}","function":"El gato"}],"uniques":true},"algorithm":{"name":"trueFalse","template":"Multiple choice – standard","params":{"countCorrect":1,"countIncorrect":2,"showCheckIcon":false,"columns":3}}}</v>
      </c>
      <c r="C650" s="220" t="str">
        <f t="shared" si="13"/>
        <v>#REF!</v>
      </c>
      <c r="D650" s="220" t="str">
        <f t="shared" si="2"/>
        <v>#REF!</v>
      </c>
    </row>
    <row r="651" ht="15.75" customHeight="1">
      <c r="A651" s="220" t="str">
        <f>Seeds!AA678</f>
        <v>M2-G-1b-E-3</v>
      </c>
      <c r="B651" s="220" t="str">
        <f>Seeds!Z678</f>
        <v>{"id":"M2-G-1b-E-3","stimulus":"&lt;p&gt;¿Qué hay encima del sillón?&lt;div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68.6051%;\"&gt;&lt;b&gt;Debajo&lt;/b&gt;&lt;/span&gt;&lt;/div&gt;&lt;/div&gt;&lt;/div&gt;&lt;/div&gt;","seed":{"parameters":[],"calculated":[{"name":"A1","label":"{{function}}","function":"Una manta."},{"name":"A2","label":"{{function}}","function":"Un libro."},{"name":"A3","label":"{{function}}","function":"Un mando a distancia.","incorrect":true},{"name":"A4","label":"{{function}}","function":"Un cubo de Rubik.","incorrect":true}],"uniques":true},"algorithm":{"name":"trueFalse","template":"Multiple choice – standard","params":{"countCorrect":1,"countIncorrect":2,"showCheckIcon":false,"columns":3}}}</v>
      </c>
      <c r="C651" s="220" t="str">
        <f t="shared" si="13"/>
        <v>#REF!</v>
      </c>
      <c r="D651" s="220" t="str">
        <f t="shared" si="2"/>
        <v>#REF!</v>
      </c>
    </row>
    <row r="652" ht="15.75" customHeight="1">
      <c r="A652" s="220" t="str">
        <f>Seeds!AA679</f>
        <v>M2-G-1b-E-4</v>
      </c>
      <c r="B652" s="220" t="str">
        <f>Seeds!Z679</f>
        <v>{"id":"M2-G-1b-E-4","stimulus":"&lt;p&gt;¿Qué hay debajo del sillón?&lt;div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68.6051%;\"&gt;&lt;b&gt;Debajo&lt;/b&gt;&lt;/span&gt;&lt;/div&gt;&lt;/div&gt;&lt;/div&gt;&lt;/div&gt;","seed":{"parameters":[],"calculated":[{"name":"A1","label":"{{function}}","function":"Una manta.","incorrect":true},{"name":"A2","label":"{{function}}","function":"Un libro.","incorrect":true},{"name":"A3","label":"{{function}}","function":"Un mando a distancia."},{"name":"A4","label":"{{function}}","function":"Un cubo de Rubik."}],"uniques":true},"algorithm":{"name":"trueFalse","template":"Multiple choice – standard","params":{"countCorrect":1,"countIncorrect":2,"showCheckIcon":false,"columns":3}}}</v>
      </c>
      <c r="C652" s="220" t="str">
        <f t="shared" si="13"/>
        <v>#REF!</v>
      </c>
      <c r="D652" s="220" t="str">
        <f t="shared" si="2"/>
        <v>#REF!</v>
      </c>
    </row>
    <row r="653" ht="15.75" customHeight="1">
      <c r="A653" s="220" t="str">
        <f>Seeds!AA680</f>
        <v>M2-G-1c-I-1</v>
      </c>
      <c r="B653" s="220" t="str">
        <f>Seeds!Z680</f>
        <v>{"id":"M2-G-1c-I-1","stimulus":"&lt;p&gt;Escoge la imagen que muestra al pavo real dentro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C653" s="220" t="str">
        <f t="shared" si="13"/>
        <v>#REF!</v>
      </c>
      <c r="D653" s="220" t="str">
        <f t="shared" si="2"/>
        <v>#REF!</v>
      </c>
    </row>
    <row r="654" ht="15.75" customHeight="1">
      <c r="A654" s="220" t="str">
        <f>Seeds!AA681</f>
        <v>M2-G-1c-I-2</v>
      </c>
      <c r="B654" s="220" t="str">
        <f>Seeds!Z681</f>
        <v>{"id":"M2-G-1c-I-2","stimulus":"&lt;p&gt;Escoge la imagen que muestra al caballo fuera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C654" s="220" t="str">
        <f t="shared" si="13"/>
        <v>#REF!</v>
      </c>
      <c r="D654" s="220" t="str">
        <f t="shared" si="2"/>
        <v>#REF!</v>
      </c>
    </row>
    <row r="655" ht="15.75" customHeight="1">
      <c r="A655" s="220" t="str">
        <f>Seeds!AA682</f>
        <v>M2-G-1c-I-3</v>
      </c>
      <c r="B655" s="220" t="str">
        <f>Seeds!Z682</f>
        <v>{"id":"M2-G-1c-I-3","stimulus":"&lt;p&gt;Escoge la imagen que muestra a la gallina dentro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C655" s="220" t="str">
        <f t="shared" si="13"/>
        <v>#REF!</v>
      </c>
      <c r="D655" s="220" t="str">
        <f t="shared" si="2"/>
        <v>#REF!</v>
      </c>
    </row>
    <row r="656" ht="15.75" customHeight="1">
      <c r="A656" s="220" t="str">
        <f>Seeds!AA683</f>
        <v>M2-G-1c-I-4</v>
      </c>
      <c r="B656" s="220" t="str">
        <f>Seeds!Z683</f>
        <v>{"id":"M2-G-1c-I-4","stimulus":"&lt;p&gt;Escoge la imagen que muestra al perro en la frontera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width=\"300\"&gt;&lt;/img&gt;&lt;/div&gt;"}],"uniques":true},"algorithm":{"name":"trueFalse","template":"Multiple choice – standard","params":{"countCorrect":1,"countIncorrect":2,"showCheckIcon":false,"columns":3}}}</v>
      </c>
      <c r="C656" s="220" t="str">
        <f t="shared" si="13"/>
        <v>#REF!</v>
      </c>
      <c r="D656" s="220" t="str">
        <f t="shared" si="2"/>
        <v>#REF!</v>
      </c>
    </row>
    <row r="657" ht="15.75" customHeight="1">
      <c r="A657" s="220" t="str">
        <f>Seeds!AA684</f>
        <v>M2-G-1c-E-1</v>
      </c>
      <c r="B657" s="220" t="str">
        <f>Seeds!Z684</f>
        <v>{"id":"M2-G-1c-E-1","stimulus":"&lt;p&gt;Observa la imagen y escoge entre &lt;i&gt;dentro&lt;/i&gt; y &lt;i&gt;fuera.&lt;/i&gt;&lt;/p&gt;&lt;div style=\"display:flex; justify-content:center;\"&gt;&lt;img src=\"https://blueberry-assets.oneclick.es/M2_G_1c_6.svg\" width=\"300\"&gt;&lt;/img&gt;&lt;/div&gt;","template":"&lt;p&gt;La camiseta de color {{Q1}} está {{response}} del armario.&lt;/p&gt;","hint":"&lt;div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amarillo","verde","azul"]}],"calculated":[{"name":"A1","label":"{{function}}","function":"dentro","group":1},{"name":"A2","label":"{{function}}","function":"fuera","incorrect":true,"group":1}],"uniques":true},"algorithm":{"name":"groupResponses","template":"Cloze with drop down"}}</v>
      </c>
      <c r="C657" s="220" t="str">
        <f t="shared" si="13"/>
        <v>#REF!</v>
      </c>
      <c r="D657" s="220" t="str">
        <f t="shared" si="2"/>
        <v>#REF!</v>
      </c>
    </row>
    <row r="658" ht="15.75" customHeight="1">
      <c r="A658" s="220" t="str">
        <f>Seeds!AA685</f>
        <v>M2-G-1c-E-2</v>
      </c>
      <c r="B658" s="220" t="str">
        <f>Seeds!Z685</f>
        <v>{"id":"M2-G-1c-E-2","stimulus":"&lt;p&gt;Observa la imagen y escoge entre &lt;i&gt;dentro&lt;/i&gt; y &lt;i&gt;fuera.&lt;/i&gt;&lt;div style=\"display:flex; justify-content:center;\"&gt;&lt;img src=\"https://blueberry-assets.oneclick.es/M2_G_1c_6.svg\" width=\"300\"&gt;&lt;/img&gt;&lt;/div&gt;&lt;/p&gt;","template":"La camiseta de color {{Q1}} está {{response}} del armario.","hint":"&lt;div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rosa","naranja"]}],"calculated":[{"name":"A1","label":"{{function}}","function":"fuera","group":1},{"name":"A2","label":"{{function}}","function":"dentro","incorrect":true,"group":1}],"uniques":true},"algorithm":{"name":"groupResponses","template":"Cloze with drop down"}}</v>
      </c>
      <c r="C658" s="220" t="str">
        <f t="shared" si="13"/>
        <v>#REF!</v>
      </c>
      <c r="D658" s="220" t="str">
        <f t="shared" si="2"/>
        <v>#REF!</v>
      </c>
    </row>
    <row r="659" ht="15.75" customHeight="1">
      <c r="A659" s="220" t="str">
        <f>Seeds!AA686</f>
        <v>M2-G-1c-E-3</v>
      </c>
      <c r="B659" s="220" t="str">
        <f>Seeds!Z686</f>
        <v>{"id":"M2-G-1c-E-3","stimulus":"&lt;p&gt;Observa la imagen y escoge entre &lt;i&gt;dentro&lt;/i&gt; y &lt;i&gt;fuera.&lt;/i&gt;&lt;/p&gt;&lt;div style=\"display:flex; justify-content:center;\"&gt;&lt;img src=\"https://blueberry-assets.oneclick.es/M2_G_1c_7.svg\" width=\"300\"&gt;&lt;/img&gt;&lt;/div&gt;","template":"&lt;p&gt;Hay dos {{Q1}} {{response}} de la pecera.&lt;/p&gt;","hint":"&lt;div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peces","piedras"]}],"calculated":[{"name":"A1","label":"{{function}}","function":"dentro","group":1},{"name":"A2","label":"{{function}}","function":"fuera","incorrect":true,"group":1}],"uniques":true},"algorithm":{"name":"groupResponses","template":"Cloze with drop down"}}</v>
      </c>
      <c r="C659" s="220" t="str">
        <f t="shared" si="13"/>
        <v>#REF!</v>
      </c>
      <c r="D659" s="220" t="str">
        <f t="shared" si="2"/>
        <v>#REF!</v>
      </c>
    </row>
    <row r="660" ht="15.75" customHeight="1">
      <c r="A660" s="220" t="str">
        <f>Seeds!AA687</f>
        <v>M2-G-1c-E-4</v>
      </c>
      <c r="B660" s="220" t="str">
        <f>Seeds!Z687</f>
        <v>{"id":"M2-G-1c-E-4","stimulus":"&lt;p&gt;Observa la imagen y escoge entre &lt;i&gt;dentro&lt;/i&gt; y &lt;i&gt;fuera.&lt;/i&gt;&lt;div style=\"display:flex; justify-content:center;\"&gt;&lt;img src=\"https://blueberry-assets.oneclick.es/M2_G_1c_7.svg\" width=\"300\"&gt;&lt;/img&gt;&lt;/div&gt;&lt;/p&gt;","template":"Hay {{Q1}} {{response}} de la pecera.","hint":"&lt;div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10%;\"&gt;fuera&lt;/span&gt;&lt;/div&gt;&lt;/div&gt;&lt;/div&gt;&lt;/div&gt;","seed":{"parameters":[{"name":"Q1","label":null,"list":["una planta","un astronauta"]}],"calculated":[{"name":"A1","label":"{{function}}","function":"fuera","group":1},{"name":"A2","label":"{{function}}","function":"dentro","incorrect":true,"group":1}],"uniques":true},"algorithm":{"name":"groupResponses","template":"Cloze with drop down"}}</v>
      </c>
      <c r="C660" s="220" t="str">
        <f t="shared" si="13"/>
        <v>#REF!</v>
      </c>
      <c r="D660" s="220" t="str">
        <f t="shared" si="2"/>
        <v>#REF!</v>
      </c>
    </row>
    <row r="661" ht="15.75" customHeight="1">
      <c r="A661" s="220" t="str">
        <f>Seeds!AA688</f>
        <v>M2-G-1d-I-1</v>
      </c>
      <c r="B661" s="220" t="str">
        <f>Seeds!Z688</f>
        <v>{"id":"M2-G-1d-I-1","stimulus":"&lt;p&gt;Arrastra la seta delante de la niña y la cesta detrás de ella.&lt;/p&gt;","template":"&lt;table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de&lt;/span&gt;&lt;/div&gt;&lt;/div&gt;&lt;/div&gt;","seed":{"parameters":[],"calculated":[{"name":"A2","label":"{{function}}","function":"&lt;div style=\"display:flex; justify-content:center;\"&gt;&lt;img src=\"https://blueberry-assets.oneclick.es/M2_G_1d_2.svg\" width=\"100\"&gt;&lt;/img&gt;&lt;/div&gt;"},{"name":"A1","label":"{{function}}","function":"&lt;div style=\"display:flex; justify-content:center;\"&gt;&lt;img src=\"https://blueberry-assets.oneclick.es/M2_G_1d_1.svg\" width=\"100\"&gt;&lt;/img&gt;&lt;/div&gt;"},{"name":"A3","label":"{{function}}","function":"&lt;div style=\"display:flex; justify-content:center;\"&gt;&lt;img src=\"https://blueberry-assets.oneclick.es/M2_G_1d_3.svg\" width=\"100\"&gt;&lt;/img&gt;&lt;/div&gt;","incorrect":true},{"name":"A4","label":"{{function}}","function":"&lt;div style=\"display:flex; justify-content:center;\"&gt;&lt;img src=\"https://blueberry-assets.oneclick.es/M2_G_1d_4.svg\" width=\"100\"&gt;&lt;/img&gt;&lt;/div&gt;","incorrect":true}],"uniques":true},"algorithm":{"name":"calculateOperation","template":"Cloze with drag &amp; drop","params":{"keyboard":"NUMERICAL"}}}</v>
      </c>
      <c r="C661" s="220" t="str">
        <f t="shared" si="13"/>
        <v>#REF!</v>
      </c>
      <c r="D661" s="220" t="str">
        <f t="shared" si="2"/>
        <v>#REF!</v>
      </c>
    </row>
    <row r="662" ht="15.75" customHeight="1">
      <c r="A662" s="220" t="str">
        <f>Seeds!AA689</f>
        <v>M2-G-1d-I-2</v>
      </c>
      <c r="B662" s="220" t="str">
        <f>Seeds!Z689</f>
        <v>{"id":"M2-G-1d-I-2","stimulus":"&lt;p&gt;Arrastra la casa delante del hombre y la cuchara detrás suya.&lt;/p&gt;","template":"&lt;table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de&lt;/span&gt;&lt;/div&gt;&lt;/div&gt;&lt;/div&gt;","seed":{"parameters":[],"calculated":[{"name":"A1","label":"{{function}}","function":"&lt;div style=\"display:flex; justify-content:center;\"&gt;&lt;img src=\"https://blueberry-assets.oneclick.es/M2_G_1d_8.svg\" width=\"100\"&gt;&lt;/img&gt;&lt;/div&gt;","incorrect":true},{"name":"A3","label":"{{function}}","function":"&lt;div style=\"display:flex; justify-content:center;\"&gt;&lt;img src=\"https://blueberry-assets.oneclick.es/M2_G_1d_2.svg\" width=\"100\"&gt;&lt;/img&gt;&lt;/div&gt;","incorrect":true},{"name":"A4","label":"{{function}}","function":"&lt;div style=\"display:flex; justify-content:center;\"&gt;&lt;img src=\"https://blueberry-assets.oneclick.es/M2_G_1d_9.svg\" width=\"100\"&gt;&lt;/img&gt;&lt;/div&gt;"},{"name":"A2","label":"{{function}}","function":"&lt;div style=\"display:flex; justify-content:center;\"&gt;&lt;img src=\"https://blueberry-assets.oneclick.es/M2_G_1d_3.svg\" width=\"100\"&gt;&lt;/img&gt;&lt;/div&gt;"}],"uniques":true},"algorithm":{"name":"calculateOperation","template":"Cloze with drag &amp; drop","params":{"keyboard":"NUMERICAL"}}}</v>
      </c>
      <c r="C662" s="220" t="str">
        <f t="shared" si="13"/>
        <v>#REF!</v>
      </c>
      <c r="D662" s="220" t="str">
        <f t="shared" si="2"/>
        <v>#REF!</v>
      </c>
    </row>
    <row r="663" ht="15.75" customHeight="1">
      <c r="A663" s="220" t="str">
        <f>Seeds!AA690</f>
        <v>M2-G-1d-I-3</v>
      </c>
      <c r="B663" s="220" t="str">
        <f>Seeds!Z690</f>
        <v>{"id":"M2-G-1d-I-3","stimulus":"&lt;p&gt;Arrastra la mariquita delante del caballo y la pelota detrás suya.&lt;/p&gt;","template":"&lt;table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de&lt;/span&gt;&lt;/div&gt;&lt;/div&gt;&lt;/div&gt;","seed":{"parameters":[],"calculated":[{"name":"A1","label":"{{function}}","function":"&lt;div style=\"display:flex; justify-content:center;\"&gt;&lt;img src=\"https://blueberry-assets.oneclick.es/M2_G_1d_7.svg\" width=\"100\"&gt;&lt;/img&gt;&lt;/div&gt;"},{"name":"A2","label":"{{function}}","function":"&lt;div style=\"display:flex; justify-content:center;\"&gt;&lt;img src=\"https://blueberry-assets.oneclick.es/M2_G_1d_4.svg\" width=\"100\"&gt;&lt;/img&gt;&lt;/div&gt;"},{"name":"A3","label":"{{function}}","function":"&lt;div style=\"display:flex; justify-content:center;\"&gt;&lt;img src=\"https://blueberry-assets.oneclick.es/M2_G_1d_11.svg\" width=\"100\"&gt;&lt;/img&gt;&lt;/div&gt;","incorrect":true},{"name":"A4","label":"{{function}}","function":"&lt;div style=\"display:flex; justify-content:center;\"&gt;&lt;img src=\"https://blueberry-assets.oneclick.es/M2_G_1d_1.svg\" width=\"100\"&gt;&lt;/img&gt;&lt;/div&gt;","incorrect":true}],"uniques":true},"algorithm":{"name":"calculateOperation","template":"Cloze with drag &amp; drop","params":{"keyboard":"NUMERICAL"}}}</v>
      </c>
      <c r="C663" s="220" t="str">
        <f t="shared" si="13"/>
        <v>#REF!</v>
      </c>
      <c r="D663" s="220" t="str">
        <f t="shared" si="2"/>
        <v>#REF!</v>
      </c>
    </row>
    <row r="664" ht="15.75" customHeight="1">
      <c r="A664" s="220" t="str">
        <f>Seeds!AA691</f>
        <v>M2-G-1d-E-1</v>
      </c>
      <c r="B664" s="220" t="str">
        <f>Seeds!Z691</f>
        <v>{"id":"M2-G-1d-E-1","stimulus":"&lt;p&gt;Selecciona la opción correcta para completar esta oración: \"La fuente está ... del niño.\".&lt;div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name":"A2","label":"{{function}}","function":"detrás","incorrect":true}],"uniques":true},"algorithm":{"name":"trueFalse","template":"Multiple choice – standard","params":{"countCorrect":1,"countIncorrect":1,"showCheckIcon":false,"columns":2}}}</v>
      </c>
      <c r="C664" s="220" t="str">
        <f t="shared" si="13"/>
        <v>#REF!</v>
      </c>
      <c r="D664" s="220" t="str">
        <f t="shared" si="2"/>
        <v>#REF!</v>
      </c>
    </row>
    <row r="665" ht="15.75" customHeight="1">
      <c r="A665" s="220" t="str">
        <f>Seeds!AA692</f>
        <v>M2-G-1d-E-2</v>
      </c>
      <c r="B665" s="220" t="str">
        <f>Seeds!Z692</f>
        <v>{"id":"M2-G-1d-E-2","stimulus":"&lt;p&gt;Selecciona la opción correcta para completar esta oración: \"La farola está ... del niño.\".&lt;div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incorrect":true},{"name":"A2","label":"{{function}}","function":"detrás"}],"uniques":true},"algorithm":{"name":"trueFalse","template":"Multiple choice – standard","params":{"countCorrect":1,"countIncorrect":1,"showCheckIcon":false,"columns":2}}}</v>
      </c>
      <c r="C665" s="220" t="str">
        <f t="shared" si="13"/>
        <v>#REF!</v>
      </c>
      <c r="D665" s="220" t="str">
        <f t="shared" si="2"/>
        <v>#REF!</v>
      </c>
    </row>
    <row r="666" ht="15.75" customHeight="1">
      <c r="A666" s="220" t="str">
        <f>Seeds!AA693</f>
        <v>M2-G-1d-E-3</v>
      </c>
      <c r="B666" s="220" t="str">
        <f>Seeds!Z693</f>
        <v>{"id":"M2-G-1d-E-3","stimulus":"&lt;p&gt;Selecciona la opción correcta para completar esta oración: \"El columpio está ... de la niña.\".&lt;div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name":"A2","label":"{{function}}","function":"detrás","incorrect":true}],"uniques":true},"algorithm":{"name":"trueFalse","template":"Multiple choice – standard","params":{"countCorrect":1,"countIncorrect":1,"showCheckIcon":false,"columns":2}}}</v>
      </c>
      <c r="C666" s="220" t="str">
        <f t="shared" si="13"/>
        <v>#REF!</v>
      </c>
      <c r="D666" s="220" t="str">
        <f t="shared" si="2"/>
        <v>#REF!</v>
      </c>
    </row>
    <row r="667" ht="15.75" customHeight="1">
      <c r="A667" s="220" t="str">
        <f>Seeds!AA694</f>
        <v>M2-G-1d-E-4</v>
      </c>
      <c r="B667" s="220" t="str">
        <f>Seeds!Z694</f>
        <v>{"id":"M2-G-1d-E-4","stimulus":"&lt;p&gt;Selecciona la opción correcta para completar esta oración: \"El grupo de hormigas está ... de la niña.\".&lt;div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incorrect":true},{"name":"A2","label":"{{function}}","function":"detrás"}],"uniques":true},"algorithm":{"name":"trueFalse","template":"Multiple choice – standard","params":{"countCorrect":1,"countIncorrect":1,"showCheckIcon":false,"columns":2}}}</v>
      </c>
      <c r="C667" s="220" t="str">
        <f t="shared" si="13"/>
        <v>#REF!</v>
      </c>
      <c r="D667" s="220" t="str">
        <f t="shared" si="2"/>
        <v>#REF!</v>
      </c>
    </row>
    <row r="668" ht="15.75" customHeight="1">
      <c r="A668" s="220" t="str">
        <f>Seeds!AA695</f>
        <v>M2-G-2a-I-1</v>
      </c>
      <c r="B668" s="220" t="str">
        <f>Seeds!Z695</f>
        <v>{
    "id": "M2-G-2a-I-1",
    "stimulus": "&lt;p&gt;Haz clic en las rectas secantes.&lt;/p&gt;",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"name": "Q2",
                "label": null,
                "list": [
                    "M2_G_2a_3.svg",
                    "M2_G_2a_4.svg"
                ]
            },
            {
                "name": "Q3",
                "label": null,
                "list": [
                    "M2_G_2a_5.svg",
                    "M2_G_2a_6.svg"
                ]
            }
        ],
        "calculated": [
            {
                "name": "A1",
                "label": "&lt;div style=\"display:flex; justify-content:center;\"&gt;&lt;img src=\"https://blueberry-assets.oneclick.es/{{Q1}}\" width=\"300\"&gt;&lt;/img&gt;&lt;/div&gt;&lt;/p&gt;"
            },
            {
                "name": "A2",
                "label": "&lt;div style=\"display:flex; justify-content:center;\"&gt;&lt;img src=\"https://blueberry-assets.oneclick.es/{{Q2}}\" width=\"300\"&gt;&lt;/img&gt;&lt;/div&gt;&lt;/p&gt;",
                "incorrect": true
            },
            {
                "name": "A3",
                "label": "&lt;div style=\"display:flex; justify-content:center;\"&gt;&lt;img src=\"https://blueberry-assets.oneclick.es/{{Q3}}\" width=\"300\"&gt;&lt;/img&gt;&lt;/div&gt;&lt;/p&gt;",
                "incorrect": true
            }
        ],
        "uniques": true
    },
    "algorithm": {
        "name": "trueFalse",
        "template": "Multiple choice – standard",
        "params": {
            "countCorrect": 1,
            "countIncorrect": 2,
            "showCheckIcon": false,
            "columns": 3
        }
    }
}</v>
      </c>
      <c r="C668" s="220" t="str">
        <f t="shared" si="13"/>
        <v>#REF!</v>
      </c>
      <c r="D668" s="220" t="str">
        <f t="shared" si="2"/>
        <v>#REF!</v>
      </c>
    </row>
    <row r="669" ht="15.75" customHeight="1">
      <c r="A669" s="220" t="str">
        <f>Seeds!AA696</f>
        <v>M2-G-2a-I-2</v>
      </c>
      <c r="B669" s="220" t="str">
        <f>Seeds!Z696</f>
        <v>{
    "id": "M2-G-2a-I-2",
    "stimulus": "&lt;p&gt;Haz clic en las rectas paralelas.&lt;/p&gt;",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"name": "Q2",
                "label": null,
                "list": [
                    "M2_G_2a_3.svg",
                    "M2_G_2a_4.svg"
                ]
            },
            {
                "name": "Q3",
                "label": null,
                "list": [
                    "M2_G_2a_5.svg",
                    "M2_G_2a_6.svg"
                ]
            }
        ],
        "calculated": [
            {
                "name": "A1",
                "label": "&lt;div style=\"display:flex; justify-content:center;\"&gt;&lt;img src=\"https://blueberry-assets.oneclick.es/{{Q1}}\" width=\"300\"&gt;&lt;/img&gt;&lt;/div&gt;&lt;/p&gt;",
                "incorrect": true
            },
            {
                "name": "A2",
                "label": "&lt;div style=\"display:flex; justify-content:center;\"&gt;&lt;img src=\"https://blueberry-assets.oneclick.es/{{Q2}}\" width=\"300\"&gt;&lt;/img&gt;&lt;/div&gt;&lt;/p&gt;"
            },
            {
                "name": "A3",
                "label": "&lt;div style=\"display:flex; justify-content:center;\"&gt;&lt;img src=\"https://blueberry-assets.oneclick.es/{{Q3}}\" width=\"300\"&gt;&lt;/img&gt;&lt;/div&gt;&lt;/p&gt;",
                "incorrect": true
            }
        ],
        "uniques": true
    },
    "algorithm": {
        "name": "trueFalse",
        "template": "Multiple choice – standard",
        "params": {
            "countCorrect": 1,
            "countIncorrect": 2,
            "showCheckIcon": false,
            "columns": 3
        }
    }
}</v>
      </c>
      <c r="C669" s="220" t="str">
        <f t="shared" si="13"/>
        <v>#REF!</v>
      </c>
      <c r="D669" s="220" t="str">
        <f t="shared" si="2"/>
        <v>#REF!</v>
      </c>
    </row>
    <row r="670" ht="15.75" customHeight="1">
      <c r="A670" s="220" t="str">
        <f>Seeds!AA698</f>
        <v>M2-G-2a-E-1</v>
      </c>
      <c r="B670" s="220" t="str">
        <f>Seeds!Z698</f>
        <v>{
    "id": "M2-G-2a-E-1",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"calculated": [
            {
                "name": "A1",
                "label": "paralelas",
                "function": "",
                "incorrect": true,
                "group": 1
            },
            {
                "name": "A2",
                "label": "perpendiculares",
                "function": "",
                "incorrect": true,
                "group": 1
            },
            {
                "name": "A3",
                "label": "secantes",
                "function": "",
                "group": 1
            }
        ],
        "uniques": true
    },
    "algorithm": {
        "name": "groupResponses",
        "template": "Cloze with drop down"
    }
}</v>
      </c>
      <c r="C670" s="220" t="str">
        <f t="shared" si="13"/>
        <v>#REF!</v>
      </c>
      <c r="D670" s="220" t="str">
        <f t="shared" si="2"/>
        <v>#REF!</v>
      </c>
    </row>
    <row r="671" ht="15.75" customHeight="1">
      <c r="A671" s="220" t="str">
        <f>Seeds!AA699</f>
        <v>M2-G-2a-E-2</v>
      </c>
      <c r="B671" s="220" t="str">
        <f>Seeds!Z699</f>
        <v>{
    "id": "M2-G-2a-E-2",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"M2_G_2a_5.svg",
                    "M2_G_2a_6.svg"
                ]
            }
        ],
        "calculated": [
            {
                "name": "A1",
                "label": "paralelas",
                "function": "",
                "incorrect": true,
                "group": 1
            },
            {
                "name": "A2",
                "label": "perpendiculares",
                "function": "",
                "group": 1
            },
            {
                "name": "A3",
                "label": "secantes",
                "function": "",
                "incorrect": true,
                "group": 1
            }
        ],
        "uniques": true
    },
    "algorithm": {
        "name": "groupResponses",
        "template": "Cloze with drop down"
    }
}</v>
      </c>
      <c r="C671" s="220" t="str">
        <f t="shared" si="13"/>
        <v>#REF!</v>
      </c>
      <c r="D671" s="220" t="str">
        <f t="shared" si="2"/>
        <v>#REF!</v>
      </c>
    </row>
    <row r="672" ht="15.75" customHeight="1">
      <c r="A672" s="220" t="str">
        <f>Seeds!AA700</f>
        <v>M2-G-2a-E-3</v>
      </c>
      <c r="B672" s="220" t="str">
        <f>Seeds!Z700</f>
        <v>{
    "id": "M2-G-2a-E-3",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"M2_G_2a_3.svg",
                    "M2_G_2a_4.svg"
                ]
            }
        ],
        "calculated": [
            {
                "name": "A1",
                "label": "paralelas",
                "function": "",
                "group": 1
            },
            {
                "name": "A2",
                "label": "perpendiculares",
                "function": "",
                "incorrect": true,
                "group": 1
            },
            {
                "name": "A3",
                "label": "secantes",
                "function": "",
                "incorrect": true,
                "group": 1
            }
        ],
        "uniques": true
    },
    "algorithm": {
        "name": "groupResponses",
        "template": "Cloze with drop down"
    }
}</v>
      </c>
      <c r="C672" s="220" t="str">
        <f t="shared" si="13"/>
        <v>#REF!</v>
      </c>
      <c r="D672" s="220" t="str">
        <f t="shared" si="2"/>
        <v>#REF!</v>
      </c>
    </row>
    <row r="673" ht="15.75" customHeight="1">
      <c r="A673" s="220" t="str">
        <f>Seeds!AA701</f>
        <v>M2-G-2b-I-1</v>
      </c>
      <c r="B673" s="220" t="str">
        <f>Seeds!Z701</f>
        <v>{
    "id": "M2-G-2b-I-1",
    "stimulus": "&lt;p&gt;Arrastra el nombre que describe a las siguientes líneas dibujadas.&lt;/p&gt;",
    "template": "&lt;p&gt;&lt;table class=\"fr-table-no-border\" style=\"width: 100%;\"&gt;&lt;tbody&gt;&lt;tr&gt;&lt;td style=\"width: 33.3333%;\"&gt;&lt;div style=\"display:flex; justify-content:center;\"&gt;&lt;img src=\"https://blueberry-assets.oneclick.es/M2_G_2b_2.svg\" width=\"300\"&gt;&lt;/img&gt;&lt;/div&gt;{{response}}&lt;/td&gt;&lt;td style=\"width: 33.3333%;\"&gt;&lt;div style=\"display:flex; justify-content:center;\"&gt;&lt;img src=\"https://blueberry-assets.oneclick.es/M2_G_2b_6.svg\" width=\"300\"&gt;&lt;/img&gt;&lt;/div&gt;{{response}}&lt;/td&gt;&lt;td style=\"width: 33.3333%;\"&gt;&lt;div style=\"display:flex; justify-content:center;\"&gt;&lt;img src=\"https://blueberry-assets.oneclick.es/M2_G_2b_7.svg\" width=\"300\"&gt;&lt;/img&gt;&lt;/div&gt;{{response}}&lt;/td&gt;&lt;/tr&gt;&lt;/tbody&gt;&lt;/table&gt;&lt;/p&gt;",
    "hint": "&lt;div style=\"display:flex; justify-content:center;\"&gt;&lt;img src=\"https://blueberry-assets.oneclick.es/M2_G_2b_1.svg\" width=\"450\"&gt;&lt;/img&gt;&lt;/div&gt;",
    "feedback": "&lt;div style=\"display:flex; justify-content:center;\"&gt;&lt;img src=\"https://blueberry-assets.oneclick.es/M2_G_2b_1.svg\" width=\"450\"&gt;&lt;/img&gt;&lt;/div&gt;",
    "seed": {
        "parameters": [],
        "calculated": [
            {
                "name": "A1",
                "label": "Recta",
                "function": ""
            },
            {
                "name": "A2",
                "label": "Segmento",
                "function": ""
            },
            {
                "name": "A3",
                "label": "Semirrecta",
                "function": ""
            }
        ],
        "uniques": true
    },
    "algorithm": {
        "name": "calculateOperation",
        "template": "Cloze with drag &amp; drop",
        "params": {
            "keyboard": "NUMERICAL"
        }
    }
}</v>
      </c>
      <c r="C673" s="220" t="str">
        <f t="shared" si="13"/>
        <v>#REF!</v>
      </c>
      <c r="D673" s="220" t="str">
        <f t="shared" si="2"/>
        <v>#REF!</v>
      </c>
    </row>
    <row r="674" ht="15.75" customHeight="1">
      <c r="A674" s="220" t="str">
        <f t="shared" ref="A674:C674" si="14">#REF!</f>
        <v>#REF!</v>
      </c>
      <c r="B674" s="220" t="str">
        <f t="shared" si="14"/>
        <v>#REF!</v>
      </c>
      <c r="C674" s="220" t="str">
        <f t="shared" si="14"/>
        <v>#REF!</v>
      </c>
      <c r="D674" s="220" t="str">
        <f t="shared" si="2"/>
        <v>#REF!</v>
      </c>
    </row>
    <row r="675" ht="15.75" customHeight="1">
      <c r="A675" s="220" t="str">
        <f>Seeds!AA704</f>
        <v>M2-G-2b-E-1</v>
      </c>
      <c r="B675" s="220" t="str">
        <f>Seeds!Z704</f>
        <v>{"id":"M2-G-2b-E-1","stimulus":"&lt;p&gt;Observa la imagen y elige el tipo de líneas que son.&lt;/p&gt;&lt;div style=\"display:flex; justify-content:center;\"&gt;&lt;img src=\"https://blueberry-assets.oneclick.es/M2_G_2b_3.svg\" width=\"300\"&gt;&lt;/img&gt;&lt;/div&gt;","hint":"&lt;div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name":"A2","label":"Semirrectas","function":"","incorrect":true},{"name":"A3","label":"Segmentos","function":"","incorrect":true}],"uniques":true},"algorithm":{"name":"trueFalse","template":"Multiple choice – standard","params":{"countCorrect":1,"countIncorrect":2,"showCheckIcon":false,"columns":3}}}</v>
      </c>
      <c r="C675" s="220" t="str">
        <f t="shared" ref="C675:C706" si="15">#REF!</f>
        <v>#REF!</v>
      </c>
      <c r="D675" s="220" t="str">
        <f t="shared" si="2"/>
        <v>#REF!</v>
      </c>
    </row>
    <row r="676" ht="15.75" customHeight="1">
      <c r="A676" s="220" t="str">
        <f>Seeds!AA705</f>
        <v>M2-G-2b-E-2</v>
      </c>
      <c r="B676" s="220" t="str">
        <f>Seeds!Z705</f>
        <v>{"id":"M2-G-2b-E-2","stimulus":"&lt;p&gt;Observa la imagen y elige el tipo de líneas que son.&lt;/p&gt;&lt;div style=\"display:flex; justify-content:center;\"&gt;&lt;img src=\"https://blueberry-assets.oneclick.es/M2_G_2b_4.svg\" width=\"300\"&gt;&lt;/img&gt;&lt;/div&gt;","hint":"&lt;div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incorrect":true},{"name":"A2","label":"Semirrectas","function":"","incorrect":true},{"name":"A3","label":"Segmentos","function":""}],"uniques":true},"algorithm":{"name":"trueFalse","template":"Multiple choice – standard","params":{"countCorrect":1,"countIncorrect":2,"showCheckIcon":false,"columns":3}}}</v>
      </c>
      <c r="C676" s="220" t="str">
        <f t="shared" si="15"/>
        <v>#REF!</v>
      </c>
      <c r="D676" s="220" t="str">
        <f t="shared" si="2"/>
        <v>#REF!</v>
      </c>
    </row>
    <row r="677" ht="15.75" customHeight="1">
      <c r="A677" s="220" t="str">
        <f>Seeds!AA706</f>
        <v>M2-G-2b-E-3</v>
      </c>
      <c r="B677" s="220" t="str">
        <f>Seeds!Z706</f>
        <v>{"id":"M2-G-2b-E-3","stimulus":"&lt;p&gt;Observa la imagen y elige el tipo de líneas que son.&lt;/p&gt;&lt;div style=\"display:flex; justify-content:center;\"&gt;&lt;img src=\"https://blueberry-assets.oneclick.es/M2_G_2b_5.svg\" width=\"300\"&gt;&lt;/img&gt;&lt;/div&gt;","template":"&lt;p&gt;Las líneas son {{response}}.&lt;/p&gt;","hint":"&lt;div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incorrect":true},{"name":"A2","label":"Semirrectas","function":""},{"name":"A3","label":"Segmentos","function":"","incorrect":true}],"uniques":true},"algorithm":{"name":"trueFalse","template":"Multiple choice – standard","params":{"countCorrect":1,"countIncorrect":2,"showCheckIcon":false,"columns":3}}}</v>
      </c>
      <c r="C677" s="220" t="str">
        <f t="shared" si="15"/>
        <v>#REF!</v>
      </c>
      <c r="D677" s="220" t="str">
        <f t="shared" si="2"/>
        <v>#REF!</v>
      </c>
    </row>
    <row r="678" ht="15.75" customHeight="1">
      <c r="A678" s="220" t="str">
        <f>Seeds!AA707</f>
        <v>M2-G-3a-I-1</v>
      </c>
      <c r="B678" s="220" t="str">
        <f>Seeds!Z707</f>
        <v>{"id":"M2-G-3a-I-1","stimulus":"&lt;p&gt;Completa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src=\"https://blueberry-assets.oneclick.es/M2_G_3_3.svg\" style=\"width:150px\"&gt;"},{"name":"A2","label":"&lt;img src=\"https://blueberry-assets.oneclick.es/M2_G_3_4.svg\" style=\"width:150px\"&gt;","incorrect":true},{"name":"A3","label":"&lt;img src=\"https://blueberry-assets.oneclick.es/M2_G_3_5.svg\" style=\"width:150px\"&gt;","incorrect":true}],"uniques":true},"algorithm":{"name":"labelImage","template":"LabelImageDragDropV2","params":{"image":{"src":"https://blueberry-assets.oneclick.es/M2_G_3_2.png","width":260,"height":260,"alt":"","title":"","percent":1},"responses":[{"x":150,"y":22,"z":15,"width":150,"height":260,"pointer":""}],"fontSize":10}}}</v>
      </c>
      <c r="C678" s="220" t="str">
        <f t="shared" si="15"/>
        <v>#REF!</v>
      </c>
      <c r="D678" s="220" t="str">
        <f t="shared" si="2"/>
        <v>#REF!</v>
      </c>
    </row>
    <row r="679" ht="15.75" customHeight="1">
      <c r="A679" s="220" t="str">
        <f>Seeds!AA708</f>
        <v>M2-G-3a-I-2</v>
      </c>
      <c r="B679" s="220" t="str">
        <f>Seeds!Z708</f>
        <v>{"id":"M2-G-3a-I-2","stimulus":"&lt;p&gt;Completa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src=\"https://blueberry-assets.oneclick.es/M2_G_3_7.svg\" style=\"width:150.5px\"&gt;"},{"name":"A2","label":"&lt;img src=\"https://blueberry-assets.oneclick.es/M2_G_3_8.svg\" style=\"width:150px\"&gt;","incorrect":true},{"name":"A3","label":"&lt;img src=\"https://blueberry-assets.oneclick.es/M2_G_3_9.svg\" style=\"width:150px\"&gt;","incorrect":true}],"uniques":true},"algorithm":{"name":"labelImage","template":"LabelImageDragDropV2","params":{"image":{"src":"https://blueberry-assets.oneclick.es/M2_G_3_6.png","width":260,"height":260,"alt":"","title":"","percent":1},"responses":[{"x":150,"y":19,"z":15,"width":130,"height":265,"pointer":""}],"fontSize":10}}}</v>
      </c>
      <c r="C679" s="220" t="str">
        <f t="shared" si="15"/>
        <v>#REF!</v>
      </c>
      <c r="D679" s="220" t="str">
        <f t="shared" si="2"/>
        <v>#REF!</v>
      </c>
    </row>
    <row r="680" ht="15.75" customHeight="1">
      <c r="A680" s="220" t="str">
        <f>Seeds!AA709</f>
        <v>M2-G-3a-I-3</v>
      </c>
      <c r="B680" s="220" t="str">
        <f>Seeds!Z709</f>
        <v>{"id":"M2-G-3a-I-3","stimulus":"&lt;p&gt;Completa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src=\"https://blueberry-assets.oneclick.es/M2_G_3_11.svg\" style=\"width:150.5px\"&gt;"},{"name":"A2","label":"&lt;img src=\"https://blueberry-assets.oneclick.es/M2_G_3_12.svg\" style=\"width:150px\"&gt;","incorrect":true},{"name":"A3","label":"&lt;img src=\"https://blueberry-assets.oneclick.es/M2_G_3_13.svg\" style=\"width:150px\"&gt;","incorrect":true}],"uniques":true},"algorithm":{"name":"labelImage","template":"LabelImageDragDropV2","params":{"image":{"src":"https://blueberry-assets.oneclick.es/M2_G_3_10.png","width":260,"height":260,"alt":"","title":"","percent":1},"responses":[{"x":150,"y":15.7,"z":15,"width":130,"height":272,"pointer":""}],"fontSize":10}}}</v>
      </c>
      <c r="C680" s="220" t="str">
        <f t="shared" si="15"/>
        <v>#REF!</v>
      </c>
      <c r="D680" s="220" t="str">
        <f t="shared" si="2"/>
        <v>#REF!</v>
      </c>
    </row>
    <row r="681" ht="15.75" customHeight="1">
      <c r="A681" s="220" t="str">
        <f>Seeds!AA710</f>
        <v>M2-G-3a-E-1</v>
      </c>
      <c r="B681" s="220" t="str">
        <f>Seeds!Z710</f>
        <v>{"id":"M2-G-3a-E-1","stimulus":"&lt;p&gt;¿Qué perro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src=\"https://blueberry-assets.oneclick.es/M2_G_3_14.svg\" width=\"300\"&gt;&lt;/img&gt;&lt;/div&gt;","function":""},{"name":"A2","label":"&lt;div style=\"display:flex; justify-content:center;\"&gt;&lt;img src=\"https://blueberry-assets.oneclick.es/M2_G_3_15.svg\" width=\"300\"&gt;&lt;/img&gt;&lt;/div&gt;","function":"","incorrect":true},{"name":"A3","label":"&lt;div style=\"display:flex; justify-content:center;\"&gt;&lt;img src=\"https://blueberry-assets.oneclick.es/M2_G_3_16.svg\" width=\"300\"&gt;&lt;/img&gt;&lt;/div&gt;","function":"","incorrect":true}],"uniques":true},"algorithm":{"name":"trueFalse","template":"Multiple choice – standard","params":{"countCorrect":1,"countIncorrect":2,"showCheckIcon":false,"columns":3}}}</v>
      </c>
      <c r="C681" s="220" t="str">
        <f t="shared" si="15"/>
        <v>#REF!</v>
      </c>
      <c r="D681" s="220" t="str">
        <f t="shared" si="2"/>
        <v>#REF!</v>
      </c>
    </row>
    <row r="682" ht="15.75" customHeight="1">
      <c r="A682" s="220" t="str">
        <f>Seeds!AA711</f>
        <v>M2-G-3a-E-2</v>
      </c>
      <c r="B682" s="220" t="str">
        <f>Seeds!Z711</f>
        <v>{"id":"M2-G-3a-E-2","stimulus":"&lt;p&gt;¿Qué montaña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src=\"https://blueberry-assets.oneclick.es/M2_G_3_17.svg\" width=\"300\"&gt;&lt;/img&gt;&lt;/div&gt;","function":""},{"name":"A2","label":"&lt;div style=\"display:flex; justify-content:center;\"&gt;&lt;img src=\"https://blueberry-assets.oneclick.es/M2_G_3_18.svg\" width=\"300\"&gt;&lt;/img&gt;&lt;/div&gt;","function":"","incorrect":true},{"name":"A3","label":"&lt;div style=\"display:flex; justify-content:center;\"&gt;&lt;img src=\"https://blueberry-assets.oneclick.es/M2_G_3_19.svg\" width=\"300\"&gt;&lt;/img&gt;&lt;/div&gt;","function":"","incorrect":true}],"uniques":true},"algorithm":{"name":"trueFalse","template":"Multiple choice – standard","params":{"countCorrect":1,"countIncorrect":2,"showCheckIcon":false,"columns":3}}}</v>
      </c>
      <c r="C682" s="220" t="str">
        <f t="shared" si="15"/>
        <v>#REF!</v>
      </c>
      <c r="D682" s="220" t="str">
        <f t="shared" si="2"/>
        <v>#REF!</v>
      </c>
    </row>
    <row r="683" ht="15.75" customHeight="1">
      <c r="A683" s="220" t="str">
        <f>Seeds!AA712</f>
        <v>M2-G-3a-E-3</v>
      </c>
      <c r="B683" s="220" t="str">
        <f>Seeds!Z712</f>
        <v>{"id":"M2-G-3a-E-3","stimulus":"&lt;p&gt;¿Qué nave espacial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src=\"https://blueberry-assets.oneclick.es/M2_G_3_20.svg\" width=\"300\"&gt;&lt;/img&gt;&lt;/div&gt;","function":""},{"name":"A2","label":"&lt;div style=\"display:flex; justify-content:center;\"&gt;&lt;img src=\"https://blueberry-assets.oneclick.es/M2_G_3_21.svg\" width=\"300\"&gt;&lt;/img&gt;&lt;/div&gt;","function":"","incorrect":true},{"name":"A3","label":"&lt;div style=\"display:flex; justify-content:center;\"&gt;&lt;img src=\"https://blueberry-assets.oneclick.es/M2_G_3_22.svg\" width=\"300\"&gt;&lt;/img&gt;&lt;/div&gt;","function":"","incorrect":true}],"uniques":true},"algorithm":{"name":"trueFalse","template":"Multiple choice – standard","params":{"countCorrect":1,"countIncorrect":2,"showCheckIcon":false,"columns":3}}}</v>
      </c>
      <c r="C683" s="220" t="str">
        <f t="shared" si="15"/>
        <v>#REF!</v>
      </c>
      <c r="D683" s="220" t="str">
        <f t="shared" si="2"/>
        <v>#REF!</v>
      </c>
    </row>
    <row r="684" ht="15.75" customHeight="1">
      <c r="A684" s="220" t="str">
        <f>Seeds!AA713</f>
        <v>M2-G-3b-I-1</v>
      </c>
      <c r="B684" s="220" t="str">
        <f>Seeds!Z713</f>
        <v>{"id":"M2-G-3b-I-1","stimulus":"&lt;p&gt;¿Qué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src=\"https://blueberry-assets.oneclick.es/M2_G_3b_2.svg\" width=\"300\"&gt;&lt;/img&gt;&lt;/div&gt;","function":""},{"name":"A2","label":"&lt;div style=\"display:flex; justify-content:center;\"&gt;&lt;img src=\"https://blueberry-assets.oneclick.es/M2_G_3b_3.svg\" width=\"300\"&gt;&lt;/img&gt;&lt;/div&gt;","function":"","incorrect":true},{"name":"A3","label":"&lt;div style=\"display:flex; justify-content:center;\"&gt;&lt;img src=\"https://blueberry-assets.oneclick.es/M2_G_3b_4.svg\" width=\"300\"&gt;&lt;/img&gt;&lt;/div&gt;","function":"","incorrect":true}],"uniques":true},"algorithm":{"name":"trueFalse","template":"Multiple choice – standard","params":{"countCorrect":1,"countIncorrect":2,"showCheckIcon":false,"columns":3}}}</v>
      </c>
      <c r="C684" s="220" t="str">
        <f t="shared" si="15"/>
        <v>#REF!</v>
      </c>
      <c r="D684" s="220" t="str">
        <f t="shared" si="2"/>
        <v>#REF!</v>
      </c>
    </row>
    <row r="685" ht="15.75" customHeight="1">
      <c r="A685" s="220" t="str">
        <f>Seeds!AA714</f>
        <v>M2-G-3b-I-2</v>
      </c>
      <c r="B685" s="220" t="str">
        <f>Seeds!Z714</f>
        <v>{"id":"M2-G-3b-I-2","stimulus":"&lt;p&gt;¿Qué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src=\"https://blueberry-assets.oneclick.es/M2_G_3b_5.svg\" width=\"300\"&gt;&lt;/img&gt;&lt;/div&gt;","function":""},{"name":"A2","label":"&lt;div style=\"display:flex; justify-content:center;\"&gt;&lt;img src=\"https://blueberry-assets.oneclick.es/M2_G_3b_6.svg\" width=\"300\"&gt;&lt;/img&gt;&lt;/div&gt;","function":"","incorrect":true},{"name":"A3","label":"&lt;div style=\"display:flex; justify-content:center;\"&gt;&lt;img src=\"https://blueberry-assets.oneclick.es/M2_G_3b_7.svg\" width=\"300\"&gt;&lt;/img&gt;&lt;/div&gt;","function":"","incorrect":true}],"uniques":true},"algorithm":{"name":"trueFalse","template":"Multiple choice – standard","params":{"countCorrect":1,"countIncorrect":2,"showCheckIcon":false,"columns":3}}}</v>
      </c>
      <c r="C685" s="220" t="str">
        <f t="shared" si="15"/>
        <v>#REF!</v>
      </c>
      <c r="D685" s="220" t="str">
        <f t="shared" si="2"/>
        <v>#REF!</v>
      </c>
    </row>
    <row r="686" ht="15.75" customHeight="1">
      <c r="A686" s="220" t="str">
        <f>Seeds!AA715</f>
        <v>M2-G-3b-I-3</v>
      </c>
      <c r="B686" s="220" t="str">
        <f>Seeds!Z715</f>
        <v>{"id":"M2-G-3b-I-3","stimulus":"&lt;p&gt;¿Qué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src=\"https://blueberry-assets.oneclick.es/M2_G_3b_8.svg\" width=\"300\"&gt;&lt;/img&gt;&lt;/div&gt;","function":""},{"name":"A2","label":"&lt;div style=\"display:flex; justify-content:center;\"&gt;&lt;img src=\"https://blueberry-assets.oneclick.es/M2_G_3b_9.svg\" width=\"300\"&gt;&lt;/img&gt;&lt;/div&gt;","function":"","incorrect":true},{"name":"A3","label":"&lt;div style=\"display:flex; justify-content:center;\"&gt;&lt;img src=\"https://blueberry-assets.oneclick.es/M2_G_3b_10.svg\" width=\"300\"&gt;&lt;/img&gt;&lt;/div&gt;","function":"","incorrect":true}],"uniques":true},"algorithm":{"name":"trueFalse","template":"Multiple choice – standard","params":{"countCorrect":1,"countIncorrect":2,"showCheckIcon":false,"columns":3}}}</v>
      </c>
      <c r="C686" s="220" t="str">
        <f t="shared" si="15"/>
        <v>#REF!</v>
      </c>
      <c r="D686" s="220" t="str">
        <f t="shared" si="2"/>
        <v>#REF!</v>
      </c>
    </row>
    <row r="687" ht="15.75" customHeight="1">
      <c r="A687" s="220" t="str">
        <f>Seeds!AA716</f>
        <v>M2-G-3b-E-1</v>
      </c>
      <c r="B687" s="220" t="str">
        <f>Seeds!Z716</f>
        <v>{"id":"M2-G-3b-E-1","stimulus":"&lt;p&gt;En el parque frente a la casa de Alberto se ven árboles como estos. Selecciona el que tenga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src=\"https://blueberry-assets.oneclick.es/M2_G_3b_11.svg\" width=\"300\"&gt;&lt;/img&gt;&lt;/div&gt;","function":""},{"name":"A2","label":"&lt;div style=\"display:flex; justify-content:center;\"&gt;&lt;img src=\"https://blueberry-assets.oneclick.es/M2_G_3b_12.svg\" width=\"300\"&gt;&lt;/img&gt;&lt;/div&gt;","function":"","incorrect":true},{"name":"A3","label":"&lt;div style=\"display:flex; justify-content:center;\"&gt;&lt;img src=\"https://blueberry-assets.oneclick.es/M2_G_3b_13.svg\" width=\"300\"&gt;&lt;/img&gt;&lt;/div&gt;","function":"","incorrect":true}],"uniques":true},"algorithm":{"name":"trueFalse","template":"Multiple choice – standard","params":{"countCorrect":1,"countIncorrect":2,"showCheckIcon":false,"columns":3}}}</v>
      </c>
      <c r="C687" s="220" t="str">
        <f t="shared" si="15"/>
        <v>#REF!</v>
      </c>
      <c r="D687" s="220" t="str">
        <f t="shared" si="2"/>
        <v>#REF!</v>
      </c>
    </row>
    <row r="688" ht="15.75" customHeight="1">
      <c r="A688" s="220" t="str">
        <f>Seeds!AA717</f>
        <v>M2-G-3b-E-2</v>
      </c>
      <c r="B688" s="220" t="str">
        <f>Seeds!Z717</f>
        <v>{"id":"M2-G-3b-E-2","stimulus":"&lt;p&gt;Estas son algunas de las piezas que se utilizan en el ajedrez. Selecciona la que &lt;bold&gt;no&lt;/bold&gt; tenga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src=\"https://blueberry-assets.oneclick.es/M2_G_3b_14.svg\" width=\"300\"&gt;&lt;/img&gt;&lt;/div&gt;","function":""},{"name":"A2","label":"&lt;div style=\"display:flex; justify-content:center;\"&gt;&lt;img src=\"https://blueberry-assets.oneclick.es/M2_G_3b_15.svg\" width=\"300\"&gt;&lt;/img&gt;&lt;/div&gt;","function":"","incorrect":true},{"name":"A3","label":"&lt;div style=\"display:flex; justify-content:center;\"&gt;&lt;img src=\"https://blueberry-assets.oneclick.es/M2_G_3b_16.svg\" width=\"300\"&gt;&lt;/img&gt;&lt;/div&gt;","function":"","incorrect":true}],"uniques":true},"algorithm":{"name":"trueFalse","template":"Multiple choice – standard","params":{"countCorrect":1,"countIncorrect":2,"showCheckIcon":false,"columns":3}}}</v>
      </c>
      <c r="C688" s="220" t="str">
        <f t="shared" si="15"/>
        <v>#REF!</v>
      </c>
      <c r="D688" s="220" t="str">
        <f t="shared" si="2"/>
        <v>#REF!</v>
      </c>
    </row>
    <row r="689" ht="15.75" customHeight="1">
      <c r="A689" s="220" t="str">
        <f>Seeds!AA718</f>
        <v>M2-G-3b-E-3</v>
      </c>
      <c r="B689" s="220" t="str">
        <f>Seeds!Z718</f>
        <v>{"id":"M2-G-3b-E-3","stimulus":"&lt;p&gt;El alumnado de 2.º quiere hacer un mural con las huellas de sus manos en estas posiciones. Selecciona las manos con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src=\"https://blueberry-assets.oneclick.es/M2_G_3b_17.svg\" width=\"300\"&gt;&lt;/img&gt;&lt;/div&gt;","function":""},{"name":"A2","label":"&lt;div style=\"display:flex; justify-content:center;\"&gt;&lt;img src=\"https://blueberry-assets.oneclick.es/M2_G_3b_18.svg\" width=\"300\"&gt;&lt;/img&gt;&lt;/div&gt;","function":"","incorrect":true},{"name":"A3","label":"&lt;div style=\"display:flex; justify-content:center;\"&gt;&lt;img src=\"https://blueberry-assets.oneclick.es/M2_G_3b_19.svg\" width=\"300\"&gt;&lt;/img&gt;&lt;/div&gt;","function":"","incorrect":true}],"uniques":true},"algorithm":{"name":"trueFalse","template":"Multiple choice – standard","params":{"countCorrect":1,"countIncorrect":2,"showCheckIcon":false,"columns":3}}}</v>
      </c>
      <c r="C689" s="220" t="str">
        <f t="shared" si="15"/>
        <v>#REF!</v>
      </c>
      <c r="D689" s="220" t="str">
        <f t="shared" si="2"/>
        <v>#REF!</v>
      </c>
    </row>
    <row r="690" ht="15.75" customHeight="1">
      <c r="A690" s="220" t="str">
        <f>Seeds!AA719</f>
        <v>M2-G-3c-I-1</v>
      </c>
      <c r="B690" s="220" t="str">
        <f>Seeds!Z719</f>
        <v>{"id":"M2-G-3c-I-1","stimulus":"&lt;p&gt;Observa la imagen y selecciona cuántas unidades se ha trasladado la casa a la derecha.&lt;/p&gt;&lt;div style=\"display:flex; justify-content:center;\"&gt;&lt;img src=\"https://blueberry-assets.oneclick.es/M2_G_3c_1.svg\" width=\"300\"&gt;&lt;/img&gt;&lt;/div&gt;","hint":"&lt;p&gt;Cuenta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cuadrícula.&lt;/p&gt;","seed":{"parameters":[{"name":"Q2","label":null,"list":[4,5,6]},{"name":"Q3","label":null,"list":[4,5,6]},{"name":"Q4","label":null,"list":[4,5,6]}],"calculated":[{"name":"A1","label":"10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v>
      </c>
      <c r="C690" s="220" t="str">
        <f t="shared" si="15"/>
        <v>#REF!</v>
      </c>
      <c r="D690" s="220" t="str">
        <f t="shared" si="2"/>
        <v>#REF!</v>
      </c>
    </row>
    <row r="691" ht="15.75" customHeight="1">
      <c r="A691" s="220" t="str">
        <f>Seeds!AA720</f>
        <v>M2-G-3c-I-2</v>
      </c>
      <c r="B691" s="220" t="str">
        <f>Seeds!Z720</f>
        <v>{"id":"M2-G-3c-I-2","stimulus":"&lt;p&gt;Observa la imagen y selecciona cuántas unidades se ha trasladado el robot a la izquierda.&lt;/p&gt;&lt;div style=\"display:flex; justify-content:center;\"&gt;&lt;img src=\"https://blueberry-assets.oneclick.es/M2_G_3c_2.svg\" width=\"300\"&gt;&lt;/img&gt;&lt;/div&gt;&lt;/p&gt;","template":"","hint":"&lt;p&gt;Cuenta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cuadrícula.&lt;/p&gt;","seed":{"parameters":[{"name":"Q2","label":null,"list":[4,5,6]},{"name":"Q3","label":null,"list":[4,5,6]},{"name":"Q4","label":null,"list":[4,5,6]}],"calculated":[{"name":"A1","label":"8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v>
      </c>
      <c r="C691" s="220" t="str">
        <f t="shared" si="15"/>
        <v>#REF!</v>
      </c>
      <c r="D691" s="220" t="str">
        <f t="shared" si="2"/>
        <v>#REF!</v>
      </c>
    </row>
    <row r="692" ht="15.75" customHeight="1">
      <c r="A692" s="220" t="str">
        <f>Seeds!AA721</f>
        <v>M2-G-3c-I-3</v>
      </c>
      <c r="B692" s="220" t="str">
        <f>Seeds!Z721</f>
        <v>{"id":"M2-G-3c-I-3","stimulus":"&lt;p&gt;Observa la imagen y selecciona cuántas unidades se ha trasladado el tren hacia abajo.&lt;/p&gt;&lt;div style=\"display:flex; justify-content:center;\"&gt;&lt;img src=\"https://blueberry-assets.oneclick.es/M2_G_3c_3.svg\" width=\"300\"&gt;&lt;/img&gt;&lt;/div&gt;&lt;/p&gt;","template":"","hint":"&lt;p&gt;Cuenta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cuadrícula.&lt;/p&gt;","seed":{"parameters":[{"name":"Q2","label":null,"list":[6,5,7]},{"name":"Q3","label":null,"list":[6,5,7]},{"name":"Q4","label":null,"list":[6,5,7]}],"calculated":[{"name":"A1","label":"4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v>
      </c>
      <c r="C692" s="220" t="str">
        <f t="shared" si="15"/>
        <v>#REF!</v>
      </c>
      <c r="D692" s="220" t="str">
        <f t="shared" si="2"/>
        <v>#REF!</v>
      </c>
    </row>
    <row r="693" ht="15.75" customHeight="1">
      <c r="A693" s="220" t="str">
        <f>Seeds!AA722</f>
        <v>M2-G-4a-I-1</v>
      </c>
      <c r="B693" s="220" t="str">
        <f>Seeds!Z722</f>
        <v>{
    "id": "M2-G-4a-I-1",
    "stimulus": "&lt;p&gt;Selecciona el objeto que está en vertical.&lt;/p&gt;",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"https://blueberry-assets.oneclick.es/M2_G_4a_4.svg",
                    "https://blueberry-assets.oneclick.es/M2_G_4a_5.svg",
                    "https://blueberry-assets.oneclick.es/M2_G_4a_6.svg",
                    "https://blueberry-assets.oneclick.es/M2_G_4a_7.svg"
                ]
            },
            {
                "name": "Q2",
                "label": null,
                "list": [
                    "https://blueberry-assets.oneclick.es/M2_G_4a_8.svg",
                    "https://blueberry-assets.oneclick.es/M2_G_4a_9.svg",
                    "https://blueberry-assets.oneclick.es/M2_G_4a_10.svg",
                    "https://blueberry-assets.oneclick.es/M2_G_4a_11.svg"
                ]
            },
            {
                "name": "Q3",
                "label": null,
                "list": [
                    "https://blueberry-assets.oneclick.es/M2_G_4a_12.svg",
                    "https://blueberry-assets.oneclick.es/M2_G_4a_13.svg",
                    "https://blueberry-assets.oneclick.es/M2_G_4a_14.svg"
                ]
            }
        ],
        "calculated": [
            {
                "name": "A1",
                "label": "{{function}}",
                "function": "&lt;div style=\"display:flex; justify-content:center;\"&gt;&lt;img src=\"{{Q1}}\" width=\"300\"&gt;&lt;/img&gt;&lt;/div&gt;"
            },
            {
                "name": "A2",
                "label": "{{function}}",
                "function": "&lt;div style=\"display:flex; justify-content:center;\"&gt;&lt;img src=\"{{Q2}}\" width=\"300\"&gt;&lt;/img&gt;&lt;/div&gt;",
                "incorrect": true
            },
            {
                "name": "A3",
                "label": "{{function}}",
                "function": "&lt;div style=\"display:flex; justify-content:center;\"&gt;&lt;img src=\"{{Q3}}\" width=\"300\"&gt;&lt;/img&gt;&lt;/div&gt;",
                "incorrect": true
            }
        ],
        "uniques": true
    },
    "algorithm": {
        "name": "trueFalse",
        "template": "Multiple choice – standard",
        "params": {
            "countCorrect": 1,
            "countIncorrect": 2,
            "showCheckIcon": false,
            "columns": 3
        }
    }
}</v>
      </c>
      <c r="C693" s="220" t="str">
        <f t="shared" si="15"/>
        <v>#REF!</v>
      </c>
      <c r="D693" s="220" t="str">
        <f t="shared" si="2"/>
        <v>#REF!</v>
      </c>
    </row>
    <row r="694" ht="15.75" customHeight="1">
      <c r="A694" s="220" t="str">
        <f>Seeds!AA723</f>
        <v>M2-G-4a-I-2</v>
      </c>
      <c r="B694" s="220" t="str">
        <f>Seeds!Z723</f>
        <v>{
    "id": "M2-G-4a-I-2",
    "stimulus": "&lt;p&gt;Selecciona el objeto que está en horizontal.&lt;/p&gt;",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
            },
            {
                "name": "Q2",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"name": "Q3",
                "label": null,
                "list": [
                    "https://blueberry-assets.oneclick.es/M2_G_4a_4.svg",
                    "https://blueberry-assets.oneclick.es/M2_G_4a_5.svg",
                    "https://blueberry-assets.oneclick.es/M2_G_4a_6.svg",
                    "https://blueberry-assets.oneclick.es/M2_G_4a_7.svg"
                ]
            }
        ],
        "calculated": [
            {
                "name": "A1",
                "label": "{{function}}",
                "function": "&lt;div style=\"display:flex; justify-content:center;\"&gt;&lt;img src=\"{{Q1}}\" width=\"300\"&gt;&lt;/img&gt;&lt;/div&gt;",
                "incorrect": true
            },
            {
                "name": "A2",
                "label": "{{function}}",
                "function": "&lt;div style=\"display:flex; justify-content:center;\"&gt;&lt;img src=\"{{Q2}}\" width=\"300\"&gt;&lt;/img&gt;&lt;/div&gt;"
            },
            {
                "name": "A3",
                "label": "{{function}}",
                "function": "&lt;div style=\"display:flex; justify-content:center;\"&gt;&lt;img src=\"{{Q3}}\" width=\"300\"&gt;&lt;/img&gt;&lt;/div&gt;",
                "incorrect": true
            }
        ],
        "uniques": true
    },
    "algorithm": {
        "name": "trueFalse",
        "template": "Multiple choice – standard",
        "params": {
            "countCorrect": 1,
            "countIncorrect": 2,
            "showCheckIcon": false,
            "columns": 3
        }
    }
}</v>
      </c>
      <c r="C694" s="220" t="str">
        <f t="shared" si="15"/>
        <v>#REF!</v>
      </c>
      <c r="D694" s="220" t="str">
        <f t="shared" si="2"/>
        <v>#REF!</v>
      </c>
    </row>
    <row r="695" ht="15.75" customHeight="1">
      <c r="A695" s="220" t="str">
        <f>Seeds!AA724</f>
        <v>M2-G-4a-E-1</v>
      </c>
      <c r="B695" s="220" t="str">
        <f>Seeds!Z724</f>
        <v>{"id":"M2-G-4a-E-1","stimulus":"&lt;p&gt;¿Cuál es la dirección de este objeto? Arrastra.&lt;/p&gt;&lt;div style=\"display:flex; justify-content:center;\"&gt;&lt;img src=\"{{Q1}}\" width=\"300\"&gt;&lt;/img&gt;&lt;/div&gt;","template":"&lt;p&gt;La dirección de este objeto es {{response}}.&lt;/p&gt;","hint":"&lt;div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79.6643%;\"&gt;&lt;b&gt;horizontal&lt;/b&gt;&lt;/span&gt;&lt;/div&gt;&lt;/div&gt;&lt;/div&gt;&lt;/div&gt;","feedback":"&lt;div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seed":{"parameters":[{"name":"Q1","label":null,"list":["https://blueberry-assets.oneclick.es/M2_G_4a_1.svg","https://blueberry-assets.oneclick.es/M2_G_4a_2.svg","https://blueberry-assets.oneclick.es/M2_G_4a_3.svg","https://blueberry-assets.oneclick.es/M2_G_4a_4.svg","https://blueberry-assets.oneclick.es/M2_G_4a_5.svg","https://blueberry-assets.oneclick.es/M2_G_4a_6.svg","https://blueberry-assets.oneclick.es/M2_G_4a_7.svg"]}],"calculated":[{"name":"A1","label":"{{function}}","function":"horizontal","incorrect":true},{"name":"A2","label":"{{function}}","function":"vertical"}],"uniques":true},"algorithm":{"name":"calculateOperation","template":"Cloze with drag &amp; drop","params":{"keyboard":"NUMERICAL"}}}</v>
      </c>
      <c r="C695" s="220" t="str">
        <f t="shared" si="15"/>
        <v>#REF!</v>
      </c>
      <c r="D695" s="220" t="str">
        <f t="shared" si="2"/>
        <v>#REF!</v>
      </c>
    </row>
    <row r="696" ht="15.75" customHeight="1">
      <c r="A696" s="220" t="str">
        <f>Seeds!AA725</f>
        <v>M2-G-4a-E-2</v>
      </c>
      <c r="B696" s="220" t="str">
        <f>Seeds!Z725</f>
        <v>{
    "id": "M2-G-4a-E-2",
    "stimulus": "&lt;p&gt;¿Cuál es la dirección de este objeto? Arrastra.&lt;/p&gt;&lt;div style=\"display:flex; justify-content:center;\"&gt;&lt;img src=\"{{Q1}}\" width=\"300\"&gt;&lt;/img&gt;&lt;/div&gt;",
    "template": "&lt;p&gt;La dirección de este objeto es {{response}}.&lt;/p&gt;",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"calculated": [
            {
                "name": "A1",
                "label": "{{function}}",
                "function": "horizontal"
            },
            {
                "name": "A2",
                "label": "{{function}}",
                "function": "vertical",
                "incorrect": true
            }
        ],
        "uniques": true
    },
    "algorithm": {
        "name": "calculateOperation",
        "template": "Cloze with drag &amp; drop",
        "params": {
            "keyboard": "NUMERICAL"
        }
    }
}</v>
      </c>
      <c r="C696" s="220" t="str">
        <f t="shared" si="15"/>
        <v>#REF!</v>
      </c>
      <c r="D696" s="220" t="str">
        <f t="shared" si="2"/>
        <v>#REF!</v>
      </c>
    </row>
    <row r="697" ht="15.75" customHeight="1">
      <c r="A697" s="220" t="str">
        <f>Seeds!AA726</f>
        <v>M2-G-14a-I-1</v>
      </c>
      <c r="B697" s="220" t="str">
        <f>Seeds!Z726</f>
        <v>{
    "id": "M2-G-14a-I-1",
    "stimulus": "&lt;p&gt;¿Hacia dónde indica la flecha que hay que ir?&lt;/p&gt;&lt;div style=\"display:flex; justify-content:center;\"&gt;&lt;img src=\"https://blueberry-assets.oneclick.es/M2_NyO_52a_5.svg\" width=\"200\"&gt;&lt;/img&gt;&lt;/div&gt;",
    "hint": "&lt;p&gt;Los sentidos de un objeto pueden ser: hacia arriba, hacia abajo, hacia delante, hacia atrás, hacia la izquierda y hacia la derecha.&lt;/p&gt;",
    "feedback": "&lt;p&gt;Los sentidos de un objeto pueden ser: hacia arriba, hacia abajo, hacia delante, hacia atrás, hacia la izquierda y hacia la derecha.&lt;/p&gt;",
    "seed": {
        "parameters": [],
        "calculated": [
            {
                "name": "A1",
                "label": "{{function}}",
                "function": "Hacia arriba"
            },
            {
                "name": "A2",
                "label": "{{function}}",
                "function": "Hacia abajo",
                "incorrect": true
            },
            {
                "name": "A3",
                "label": "{{function}}",
                "function": "Hacia delante",
                "incorrect": true
            },
            {
                "name": "A4",
                "label": "{{function}}",
                "function": "Hacia atrás",
                "incorrect": true
            },
            {
                "name": "A5",
                "label": "{{function}}",
                "function": "Hacia la derecha",
                "incorrect": true
            },
            {
                "name": "A6",
                "label": "{{function}}",
                "function": "Hacia la izquierda",
                "incorrect": true
            }
        ],
        "uniques": true
    },
    "algorithm": {
        "name": "trueFalse",
        "template": "Multiple choice – standard",
        "params": {
            "countCorrect": 1,
            "countIncorrect": 2,
            "showCheckIcon": false,
            "columns": 3
        }
    }
}</v>
      </c>
      <c r="C697" s="220" t="str">
        <f t="shared" si="15"/>
        <v>#REF!</v>
      </c>
      <c r="D697" s="220" t="str">
        <f t="shared" si="2"/>
        <v>#REF!</v>
      </c>
    </row>
    <row r="698" ht="15.75" customHeight="1">
      <c r="A698" s="220" t="str">
        <f>Seeds!AA727</f>
        <v>M2-G-14a-I-2</v>
      </c>
      <c r="B698" s="220" t="str">
        <f>Seeds!Z727</f>
        <v>{"id":"M2-G-14a-I-2","stimulus":"&lt;p&gt;¿Hacia dónde indica la flecha que hay que ir?&lt;/p&gt;&lt;div style=\"display:flex; justify-content:center;\"&gt;&lt;img src=\"https://blueberry-assets.oneclick.es/M2_NyO_52a_6.svg\" width=\"200\"&gt;&lt;/img&gt;&lt;/div&gt;","hint":"&lt;p&gt;Los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derecha.&lt;/p&gt;","seed":{"parameters":[],"calculated":[{"name":"A1","label":"{{function}}","function":"Hacia arriba","incorrect":true},{"name":"A2","label":"{{function}}","function":"Hacia abajo"},{"name":"A3","label":"{{function}}","function":"Hacia delante","incorrect":true},{"name":"A4","label":"{{function}}","function":"Hacia atrás","incorrect":true},{"name":"A5","label":"{{function}}","function":"Hacia la derecha","incorrect":true},{"name":"A6","label":"{{function}}","function":"Hacia la izquierda","incorrect":true}],"uniques":true},"algorithm":{"name":"trueFalse","template":"Multiple choice – standard","params":{"countCorrect":1,"countIncorrect":2,"showCheckIcon":false,
            "columns": 3
        }
    }
}</v>
      </c>
      <c r="C698" s="220" t="str">
        <f t="shared" si="15"/>
        <v>#REF!</v>
      </c>
      <c r="D698" s="220" t="str">
        <f t="shared" si="2"/>
        <v>#REF!</v>
      </c>
    </row>
    <row r="699" ht="15.75" customHeight="1">
      <c r="A699" s="220" t="str">
        <f>Seeds!AA728</f>
        <v>M2-G-14a-I-3</v>
      </c>
      <c r="B699" s="220" t="str">
        <f>Seeds!Z728</f>
        <v>{
    "id": "M2-G-14a-I-3",
    "stimulus": "&lt;p&gt;¿Hacia dónde se mueve la chica desde tu perspectiva?&lt;/p&gt;&lt;div style=\"display:flex; justify-content:center;\"&gt;&lt;img src=\"https://blueberry-assets.oneclick.es/M2_G_1d_14.svg\" width=\"300\"&gt;&lt;/img&gt;&lt;/div&gt;",
    "hint": "&lt;p&gt;Los sentidos de un objeto pueden ser: hacia arriba, hacia abajo, hacia delante, hacia atrás, hacia la izquierda y hacia la derecha.&lt;/p&gt;",
    "feedback": "&lt;p&gt;Los sentidos de un objeto pueden ser: hacia arriba, hacia abajo, hacia delante, hacia atrás, hacia la izquierda y hacia la derecha.&lt;/p&gt;",
    "seed": {
        "parameters": [
            {
                "name": "Q2",
                "label": null,
                "list": [
                    "Hacia la derecha"
                ]
            }
        ],
        "calculated": [
            {
                "name": "A1",
                "label": " {{function}}",
                "function": "Hacia arriba",
                "incorrect": true
            },
            {
                "name": "A2",
                "label": "{{function}}",
                "function": "Hacia abajo",
                "incorrect": true
            },
            {
                "name": "A3",
                "label": "{{function}}",
                "function": "{{Q2}}"
            },
            {
                "name": "A5",
                "label": "{{function}}",
                "function": "Hacia la izquierda",
                "incorrect": true
            }
        ],
        "uniques": true
    },
    "algorithm": {
        "name": "trueFalse",
        "template": "Multiple choice – standard",
        "params": {
            "countCorrect": 1,
            "countIncorrect": 2,
            "showCheckIcon": false,
            "columns": 3
        }
    }
}</v>
      </c>
      <c r="C699" s="220" t="str">
        <f t="shared" si="15"/>
        <v>#REF!</v>
      </c>
      <c r="D699" s="220" t="str">
        <f t="shared" si="2"/>
        <v>#REF!</v>
      </c>
    </row>
    <row r="700" ht="15.75" customHeight="1">
      <c r="A700" s="220" t="str">
        <f>Seeds!AA729</f>
        <v>M2-G-14a-I-4</v>
      </c>
      <c r="B700" s="220" t="str">
        <f>Seeds!Z729</f>
        <v>{"id":"M2-G-14a-I-4","stimulus":"&lt;p&gt;¿Hacia dónde se mueve el niño?&lt;/p&gt;&lt;div style=\"display:flex; justify-content:center;\"&gt;&lt;img src=\"https://blueberry-assets.oneclick.es/M2_G_1d_13.svg\" width=\"300\"&gt;&lt;/img&gt;&lt;/div&gt;","hint":"&lt;p&gt;Los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derecha.&lt;/p&gt;","seed":{"parameters":[{"name":"Q2","label":null,"list":["Hacia la izquierda"]}],"calculated":[{"name":"A1","label":" {{function}}","function":"Hacia arriba","incorrect":true},{"name":"A2","label":"{{function}}","function":"Hacia abajo","incorrect":true},{"name":"A3","label":"{{function}}","function":"{{Q2}}"},{"name":"A5","label":" {{function}}","function":"Hacia la derecha","incorrect":true}],"uniques":true},"algorithm":{"name":"trueFalse","template":"Multiple choice – standard","params":{"countCorrect":1,"countIncorrect":2,"showCheckIcon":false,
            "columns": 3
        }
    }
}</v>
      </c>
      <c r="C700" s="220" t="str">
        <f t="shared" si="15"/>
        <v>#REF!</v>
      </c>
      <c r="D700" s="220" t="str">
        <f t="shared" si="2"/>
        <v>#REF!</v>
      </c>
    </row>
    <row r="701" ht="15.75" customHeight="1">
      <c r="A701" s="220" t="str">
        <f>Seeds!AA730</f>
        <v>M2-G-14a-I-5</v>
      </c>
      <c r="B701" s="220" t="str">
        <f>Seeds!Z730</f>
        <v>{"id":"M2-G-14a-I-5","stimulus":"&lt;p&gt;¿Hacia dónde indica la flecha que hay que ir?&lt;/p&gt;&lt;div style=\"display:flex; justify-content:center;\"&gt;&lt;img src=\"https://blueberry-assets.oneclick.es/M2_NyO_52a_8.svg\" width=\"200\"&gt;&lt;/img&gt;&lt;/div&gt;","hint":"&lt;p&gt;Los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derecha.&lt;/p&gt;","seed":{"parameters":[],"calculated":[{"name":"A1","label":" {{function}}","function":"Hacia arriba","incorrect":true},{"name":"A2","label":"{{function}}","function":"Hacia abajo","incorrect":true},{"name":"A3","label":"{{function}}","function":"Hacia delante","incorrect":true},{"name":"A4","label":"{{function}}","function":"Hacia atrás"},{"name":"A5","label":" {{function}}","function":"Hacia la derecha","incorrect":true}],"uniques":true},"algorithm":{"name":"trueFalse","template":"Multiple choice – standard","params":{"countCorrect":1,"countIncorrect":2,"showCheckIcon":false,"columns":3}}}</v>
      </c>
      <c r="C701" s="220" t="str">
        <f t="shared" si="15"/>
        <v>#REF!</v>
      </c>
      <c r="D701" s="220" t="str">
        <f t="shared" si="2"/>
        <v>#REF!</v>
      </c>
    </row>
    <row r="702" ht="15.75" customHeight="1">
      <c r="A702" s="220" t="str">
        <f>Seeds!AA731</f>
        <v>M2-G-5a-I-1</v>
      </c>
      <c r="B702" s="220" t="str">
        <f>Seeds!Z731</f>
        <v>{"id":"M2-G-5a-I-1","stimulus":"&lt;p&gt;Una jardinera quiere plantar unos rosales en el punto que dicen estas instrucciones. ¿Dónde es?&lt;/p&gt;","feedback":"&lt;p&gt;Recorre la cuadrícula siguiendo las instrucciones.&lt;/p&gt;","hint":"&lt;p&gt;Recorre la cuadrícula siguiendo las instrucciones.&lt;/p&gt;","algorithm":{"name":"pathway","params":{"directions":5,"icon":"https://lemonade-assets.oneclick.es/pathway/farmer.png","background":"https://lemonade-assets.oneclick.es/pathway/bck2.png"}}}</v>
      </c>
      <c r="C702" s="220" t="str">
        <f t="shared" si="15"/>
        <v>#REF!</v>
      </c>
      <c r="D702" s="220" t="str">
        <f t="shared" si="2"/>
        <v>#REF!</v>
      </c>
    </row>
    <row r="703" ht="15.75" customHeight="1">
      <c r="A703" s="220" t="str">
        <f>Seeds!AA732</f>
        <v>M2-G-5a-I-2</v>
      </c>
      <c r="B703" s="220" t="str">
        <f>Seeds!Z732</f>
        <v>{"id":"M2-G-5a-I-2","stimulus":"&lt;p&gt;Estas instrucciones marcan el punto en el que está enterrado el tesoro de este pirata. Ayúdale a encontrarlo.&lt;/p&gt;","feedback":"&lt;p&gt;Recorre la cuadrícula siguiendo las instrucciones.&lt;/p&gt;","hint":"&lt;p&gt;Recorre la cuadrícula siguiendo las instrucciones.&lt;/p&gt;","algorithm":{"name":"pathway","params":{"directions":5,"icon":"https://lemonade-assets.oneclick.es/pathway/pirate.png","background":"https://lemonade-assets.oneclick.es/pathway/bck1.png"}}}</v>
      </c>
      <c r="C703" s="220" t="str">
        <f t="shared" si="15"/>
        <v>#REF!</v>
      </c>
      <c r="D703" s="220" t="str">
        <f t="shared" si="2"/>
        <v>#REF!</v>
      </c>
    </row>
    <row r="704" ht="15.75" customHeight="1">
      <c r="A704" s="220" t="str">
        <f>Seeds!AA733</f>
        <v>M2-G-5a-I-3</v>
      </c>
      <c r="B704" s="220" t="str">
        <f>Seeds!Z733</f>
        <v>{"id":"M2-G-5a-I-3","stimulus":"&lt;p&gt;Un albañil tiene que cambiar la baldosa a la que dirigen estas instrucciones. Ayúdale a encontrarla.&lt;/p&gt;","feedback":"&lt;p&gt;Recorre la cuadrícula siguiendo las instrucciones.&lt;/p&gt;","hint":"Recorre la cuadrícula siguiendo las instrucciones.","algorithm":{"name":"pathway","params":{"directions":5,"icon":"https://lemonade-assets.oneclick.es/pathway/worker.png","background":"https://lemonade-assets.oneclick.es/pathway/bck3.png"}}}</v>
      </c>
      <c r="C704" s="220" t="str">
        <f t="shared" si="15"/>
        <v>#REF!</v>
      </c>
      <c r="D704" s="220" t="str">
        <f t="shared" si="2"/>
        <v>#REF!</v>
      </c>
    </row>
    <row r="705" ht="15.75" customHeight="1">
      <c r="A705" s="220" t="str">
        <f>Seeds!AA734</f>
        <v>M2-G-6a-I-1</v>
      </c>
      <c r="B705" s="220" t="str">
        <f>Seeds!Z734</f>
        <v>{
    "id": "M2-G-6a-I-1",
    "stimulus": "&lt;p&gt;Arrastra debajo de cada dibujo el tipo de líneas con las que se ha dibujado.&lt;/p&gt;",
    "template": "&lt;table style=\"width: 100%;\"&gt;&lt;tbody&gt;&lt;tr&gt;&lt;td style=\"width: 50.0%; text-align: center; border: none;\"&gt;&lt;div style=\"display:flex; justify-content:center;\"&gt;&lt;img src=\"https://blueberry-assets.oneclick.es/{{Q1}}\" width=\"300\"&gt;&lt;/img&gt;&lt;/div&gt;&lt;/td&gt;&lt;td style=\"width: 50.0%; text-align: center; border: none;\"&gt;&lt;div style=\"display:flex; justify-content:center;\"&gt;&lt;img src=\"https://blueberry-assets.oneclick.es/{{Q2}}\" width=\"300\"&gt;&lt;/img&gt;&lt;/div&gt;&lt;/td&gt;&lt;/tr&gt;&lt;tr&gt;&lt;td style=\"width: 50.0%; text-align: center; border: none;\"&gt;{{response}}&lt;/td&gt;&lt;td style=\"width: 50.0%; text-align: center; border: none;\"&gt;{{response}}&lt;/td&gt;&lt;/tr&gt;&lt;/tbody&gt;&lt;/table&gt;",
    "hint": "&lt;p&gt;En las líneas rectas la dirección nunca cambia, en las curvas lo hacen siempre.&lt;/p&gt;",
    "feedback": "&lt;p&gt;En las líneas rectas la dirección nunca cambia, en las curvas lo hacen siempre.&lt;/p&gt;",
    "seed": {
        "parameters": [
            {
                "name": "Q1",
                "list": [
                    "M2_G_6a_1.svg",
                    "M2_G_6a_4.svg",
                    "M2_G_6a_6.svg"
                ]
            },
            {
                "name": "Q2",
                "list": [
                    "M2_G_6a_2.svg",
                    "M2_G_6a_3.svg",
                    "M2_G_6a_5.svg"
                ]
            }
        ],
        "calculated": [
            {
                "name": "A1",
                "label": "{{function}}",
                "function": "Rectas"
            },
            {
                "name": "A2",
                "label": "{{function}}",
                "function": "Curvas"
            }
        ],
        "uniques": true
    },
    "algorithm": {
        "name": "calculateOperation",
        "template": "Cloze with drag &amp; drop",
        "params": {
            "keyboard": "NUMERICAL"
        }
    }
}</v>
      </c>
      <c r="C705" s="220" t="str">
        <f t="shared" si="15"/>
        <v>#REF!</v>
      </c>
      <c r="D705" s="220" t="str">
        <f t="shared" si="2"/>
        <v>#REF!</v>
      </c>
    </row>
    <row r="706" ht="15.75" customHeight="1">
      <c r="A706" s="220" t="str">
        <f>Seeds!AA735</f>
        <v>M2-G-6a-I-2</v>
      </c>
      <c r="B706" s="220" t="str">
        <f>Seeds!Z735</f>
        <v>{
    "id": "M2-G-6a-I-2",
    "stimulus": "&lt;p&gt;Arrastra debajo de cada dibujo el tipo de líneas con las que se ha dibujado.&lt;/p&gt;",
    "template": "&lt;table style=\"width: 100%;\"&gt;&lt;tbody&gt;&lt;tr&gt;&lt;td style=\"width: 50.0%; text-align: center; border: none;\"&gt;&lt;div style=\"display:flex; justify-content:center;\"&gt;&lt;img src=\"https://blueberry-assets.oneclick.es/{{Q2}}\" width=\"300\"&gt;&lt;/img&gt;&lt;/div&gt;&lt;/td&gt;&lt;td style=\"width: 50.0%; text-align: center; border: none;\"&gt;&lt;div style=\"display:flex; justify-content:center;\"&gt;&lt;img src=\"https://blueberry-assets.oneclick.es/{{Q1}}\" width=\"300\"&gt;&lt;/img&gt;&lt;/div&gt;&lt;/td&gt;&lt;/tr&gt;&lt;tr&gt;&lt;td style=\"width: 50.0%; text-align: center; border: none;\"&gt;{{response}}&lt;/td&gt;&lt;td style=\"width: 50.0%; text-align: center; border: none;\"&gt;{{response}}&lt;/td&gt;&lt;/tr&gt;&lt;/tbody&gt;&lt;/table&gt;",
    "hint": "&lt;p&gt;En las líneas rectas la dirección nunca cambia, en las curvas lo hacen siempre.&lt;/p&gt;",
    "feedback": "&lt;p&gt;En las líneas rectas la dirección nunca cambia, en las curvas lo hacen siempre.&lt;/p&gt;",
    "seed": {
        "parameters": [
            {
                "name": "Q1",
                "list": [
                    "M2_G_6a_1.svg",
                    "M2_G_6a_4.svg",
                    "M2_G_6a_6.svg"
                ]
            },
            {
                "name": "Q2",
                "list": [
                    "M2_G_6a_2.svg",
                    "M2_G_6a_3.svg",
                    "M2_G_6a_5.svg"
                ]
            }
        ],
        "calculated": [
            {
                "name": "A1",
                "label": "{{function}}",
                "function": "Curvas"
            },
            {
                "name": "A2",
                "label": "{{function}}",
                "function": "Rectas"
            }
        ],
        "uniques": true
    },
    "algorithm": {
        "name": "calculateOperation",
        "template": "Cloze with drag &amp; drop",
        "params": {
            "keyboard": "NUMERICAL"
        }
    }
}</v>
      </c>
      <c r="C706" s="220" t="str">
        <f t="shared" si="15"/>
        <v>#REF!</v>
      </c>
      <c r="D706" s="220" t="str">
        <f t="shared" si="2"/>
        <v>#REF!</v>
      </c>
    </row>
    <row r="707" ht="15.75" customHeight="1">
      <c r="A707" s="220" t="str">
        <f t="shared" ref="A707:C707" si="16">#REF!</f>
        <v>#REF!</v>
      </c>
      <c r="B707" s="220" t="str">
        <f t="shared" si="16"/>
        <v>#REF!</v>
      </c>
      <c r="C707" s="220" t="str">
        <f t="shared" si="16"/>
        <v>#REF!</v>
      </c>
      <c r="D707" s="220" t="str">
        <f t="shared" si="2"/>
        <v>#REF!</v>
      </c>
    </row>
    <row r="708" ht="15.75" customHeight="1">
      <c r="A708" s="220" t="str">
        <f>Seeds!AA736</f>
        <v>M2-G-6a-E-1</v>
      </c>
      <c r="B708" s="220" t="str">
        <f>Seeds!Z736</f>
        <v>{
    "id": "M2-G-6a-E-1",
    "stimulus": "&lt;p&gt;Elige el tipo de líneas con las que se ha dibujado esta figura.&lt;/p&gt;&lt;div style=\"display:flex; justify-content:center;\"&gt;&lt;img src=\"https://blueberry-assets.oneclick.es/{{Q1}}\" width=\"300\"&gt;&lt;/img&gt;&lt;/div&gt;",
    "template": "&lt;p&gt;Se ha dibujado con líneas {{response}}.&lt;/p&gt;",
    "hint": "&lt;p&gt;En las líneas rectas la dirección nunca cambia, en las curvas lo hacen siempre.&lt;/p&gt;",
    "feedback": "&lt;p&gt;En las líneas rectas la dirección nunca cambia, en las curvas lo hacen siempre.&lt;/p&gt;",
    "seed": {
        "parameters": [
            {
                "name": "Q1",
                "list": [
                    "M2_G_6a_2.svg",
                    "M2_G_6a_3.svg",
                    "M2_G_6a_5.svg"
                ]
            }
        ],
        "calculated": [
            {
                "name": "A1",
                "label": "curvas",
                "function": "",
                "group": 1
            },
            {
                "name": "A2",
                "label": "rectas",
                "function": "rectas",
                "group": 1,
                "incorrect": true
            }
        ],
        "uniques": true
    },
    "algorithm": {
        "name": "groupResponses",
        "template": "Cloze with drop down"
    }
}</v>
      </c>
      <c r="C708" s="220" t="str">
        <f t="shared" ref="C708:C709" si="17">#REF!</f>
        <v>#REF!</v>
      </c>
      <c r="D708" s="220" t="str">
        <f t="shared" si="2"/>
        <v>#REF!</v>
      </c>
    </row>
    <row r="709" ht="15.75" customHeight="1">
      <c r="A709" s="220" t="str">
        <f>Seeds!AA737</f>
        <v>M2-G-6a-E-2</v>
      </c>
      <c r="B709" s="220" t="str">
        <f>Seeds!Z737</f>
        <v>{
    "id": "M2-G-6a-E-2",
    "stimulus": "&lt;p&gt;Elige el tipo de líneas con las que se ha dibujado esta figura.&lt;/p&gt;&lt;div style=\"display:flex; justify-content:center;\"&gt;&lt;img src=\"https://blueberry-assets.oneclick.es/{{Q1}}\" width=\"300\"&gt;&lt;/img&gt;&lt;/div&gt;",
    "template": "&lt;p&gt;Se ha dibujado con líneas {{response}}.&lt;/p&gt;",
    "hint": "&lt;p&gt;En las líneas rectas la dirección nunca cambia, en las curvas lo hacen siempre.&lt;/p&gt;",
    "feedback": "&lt;p&gt;En las líneas rectas la dirección nunca cambia, en las curvas lo hacen siempre.&lt;/p&gt;",
    "seed": {
        "parameters": [
            {
                "name": "Q1",
                "list": [
                    "M2_G_6a_1.svg",
                    "M2_G_6a_4.svg",
                    "M2_G_6a_6.svg"
                ]
            }
        ],
        "calculated": [
            {
                "name": "A1",
                "label": "rectas",
                "function": "",
                "group": 1
            },
            {
                "name": "A2",
                "label": "curvas",
                "function": "",
                "group": 1,
                "incorrect": true
            }
        ],
        "uniques": true
    },
    "algorithm": {
        "name": "groupResponses",
        "template": "Cloze with drop down"
    }
}</v>
      </c>
      <c r="C709" s="220" t="str">
        <f t="shared" si="17"/>
        <v>#REF!</v>
      </c>
      <c r="D709" s="220" t="str">
        <f t="shared" si="2"/>
        <v>#REF!</v>
      </c>
    </row>
    <row r="710" ht="15.75" customHeight="1">
      <c r="A710" s="220" t="str">
        <f t="shared" ref="A710:C710" si="18">#REF!</f>
        <v>#REF!</v>
      </c>
      <c r="B710" s="220" t="str">
        <f t="shared" si="18"/>
        <v>#REF!</v>
      </c>
      <c r="C710" s="220" t="str">
        <f t="shared" si="18"/>
        <v>#REF!</v>
      </c>
      <c r="D710" s="220" t="str">
        <f t="shared" si="2"/>
        <v>#REF!</v>
      </c>
    </row>
    <row r="711" ht="15.75" customHeight="1">
      <c r="A711" s="220" t="str">
        <f>Seeds!AA738</f>
        <v>M2-G-6b-I-1</v>
      </c>
      <c r="B711" s="220" t="str">
        <f>Seeds!Z738</f>
        <v>{"id":"M2-G-6b-I-1","stimulus":"&lt;p&gt;Haz clic en la figura formada por líneas abiertas.&lt;/p&gt;","hint":"&lt;table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cerrada&lt;/td&gt;&lt;/tr&gt;&lt;/tbody&gt;&lt;/table&gt;","seed":{"parameters":[],"calculated":[{"name":"A1","label":"{{function}}","function":"&lt;div style=\"display:flex; justify-content:center;\"&gt;&lt;img src=\"https://blueberry-assets.oneclick.es/M2_G_6b_1.svg\" width=\"300\"&gt;&lt;/img&gt;&lt;/div&gt;"},{"name":"A2","label":"{{function}}","function":"&lt;div style=\"display:flex; justify-content:center;\"&gt;&lt;img src=\"https://blueberry-assets.oneclick.es/M2_G_6b_2.svg\" width=\"300\"&gt;&lt;/img&gt;&lt;/div&gt;"},{"name":"A3","label":"{{function}}","function":"&lt;div style=\"display:flex; justify-content:center;\"&gt;&lt;img src=\"https://blueberry-assets.oneclick.es/M2_G_6b_3.svg\" width=\"300\"&gt;&lt;/img&gt;&lt;/div&gt;"},{"name":"A4","label":"{{function}}","function":"&lt;div style=\"display:flex; justify-content:center;\"&gt;&lt;img src=\"https://blueberry-assets.oneclick.es/M2_G_6b_4.svg\" width=\"300\"&gt;&lt;/img&gt;&lt;/div&gt;","incorrect":true},{"name":"A5","label":"{{function}}","function":"&lt;div style=\"display:flex; justify-content:center;\"&gt;&lt;img src=\"https://blueberry-assets.oneclick.es/M2_G_6b_5.svg\" width=\"300\"&gt;&lt;/img&gt;&lt;/div&gt;","incorrect":true},{"name":"A6","label":"{{function}}","function":"&lt;div style=\"display:flex; justify-content:center;\"&gt;&lt;img src=\"https://blueberry-assets.oneclick.es/M2_G_6b_6.svg\" width=\"300\"&gt;&lt;/img&gt;&lt;/div&gt;","incorrect":true}],"uniques":true},"algorithm":{"name":"trueFalse","template":"Multiple choice – standard","params":{"countCorrect":1,"countIncorrect":2,"showCheckIcon":false,"columns":3}}}</v>
      </c>
      <c r="C711" s="220" t="str">
        <f t="shared" ref="C711:C746" si="19">#REF!</f>
        <v>#REF!</v>
      </c>
      <c r="D711" s="220" t="str">
        <f t="shared" si="2"/>
        <v>#REF!</v>
      </c>
    </row>
    <row r="712" ht="15.75" customHeight="1">
      <c r="A712" s="220" t="str">
        <f>Seeds!AA739</f>
        <v>M2-G-6b-I-2</v>
      </c>
      <c r="B712" s="220" t="str">
        <f>Seeds!Z739</f>
        <v>{"id":"M2-G-6b-I-2","stimulus":"&lt;p&gt;Haz clic en la figura formada por líneas cerradas.&lt;/p&gt;","hint":"&lt;table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cerrada&lt;/td&gt;&lt;/tr&gt;&lt;/tbody&gt;&lt;/table&gt;","seed":{"parameters":[],"calculated":[{"name":"A1","label":"{{function}}","function":"&lt;div style=\"display:flex; justify-content:center;\"&gt;&lt;img src=\"https://blueberry-assets.oneclick.es/M2_G_6b_1.svg\" width=\"300\"&gt;&lt;/img&gt;&lt;/div&gt;","incorrect":true},{"name":"A2","label":"{{function}}","function":"&lt;div style=\"display:flex; justify-content:center;\"&gt;&lt;img src=\"https://blueberry-assets.oneclick.es/M2_G_6b_2.svg\" width=\"300\"&gt;&lt;/img&gt;&lt;/div&gt;","incorrect":true},{"name":"A3","label":"{{function}}","function":"&lt;div style=\"display:flex; justify-content:center;\"&gt;&lt;img src=\"https://blueberry-assets.oneclick.es/M2_G_6b_3.svg\" width=\"300\"&gt;&lt;/img&gt;&lt;/div&gt;","incorrect":true},{"name":"A4","label":"{{function}}","function":"&lt;div style=\"display:flex; justify-content:center;\"&gt;&lt;img src=\"https://blueberry-assets.oneclick.es/M2_G_6b_4.svg\" width=\"300\"&gt;&lt;/img&gt;&lt;/div&gt;"},{"name":"A5","label":"{{function}}","function":"&lt;div style=\"display:flex; justify-content:center;\"&gt;&lt;img src=\"https://blueberry-assets.oneclick.es/M2_G_6b_5.svg\" width=\"300\"&gt;&lt;/img&gt;&lt;/div&gt;"},{"name":"A6","label":"{{function}}","function":"&lt;div style=\"display:flex; justify-content:center;\"&gt;&lt;img src=\"https://blueberry-assets.oneclick.es/M2_G_6b_6.svg\" width=\"300\"&gt;&lt;/img&gt;&lt;/div&gt;"}],"uniques":true},"algorithm":{"name":"trueFalse","template":"Multiple choice – standard","params":{"countCorrect":1,"countIncorrect":2,"showCheckIcon":false,"columns":3}}}</v>
      </c>
      <c r="C712" s="220" t="str">
        <f t="shared" si="19"/>
        <v>#REF!</v>
      </c>
      <c r="D712" s="220" t="str">
        <f t="shared" si="2"/>
        <v>#REF!</v>
      </c>
    </row>
    <row r="713" ht="15.75" customHeight="1">
      <c r="A713" s="220" t="str">
        <f>Seeds!AA740</f>
        <v>M2-G-6b-E-1</v>
      </c>
      <c r="B713" s="220" t="str">
        <f>Seeds!Z740</f>
        <v>{"id":"M2-G-6b-E-1","stimulus":"&lt;p&gt;Escribe si es una línea abierta o cerrada.&lt;/p&gt;&lt;div style=\"display:flex; justify-content:center;\"&gt;&lt;img src=\"https://blueberry-assets.oneclick.es/M2_G_6b_7.svg\"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cerrada&lt;/td&gt;&lt;/tr&gt;&lt;/tbody&gt;&lt;/table&gt;","seed":{"parameters":[],"calculated":[{"name":"A1","label":"{{function}}","function":"cerrada"}],"uniques":true},"algorithm":{"name":"calculateOperation","template":"Cloze with text"}}</v>
      </c>
      <c r="C713" s="220" t="str">
        <f t="shared" si="19"/>
        <v>#REF!</v>
      </c>
      <c r="D713" s="220" t="str">
        <f t="shared" si="2"/>
        <v>#REF!</v>
      </c>
    </row>
    <row r="714" ht="15.75" customHeight="1">
      <c r="A714" s="220" t="str">
        <f>Seeds!AA741</f>
        <v>M2-G-6b-E-2</v>
      </c>
      <c r="B714" s="220" t="str">
        <f>Seeds!Z741</f>
        <v>{"id":"M2-G-6b-E-2","stimulus":"&lt;p&gt;Escribe si es una línea abierta o cerrada.&lt;/p&gt;&lt;div style=\"display:flex; justify-content:center;\"&gt;&lt;img src=\"https://blueberry-assets.oneclick.es/M2_G_6b_8.svg\"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cerrada&lt;/td&gt;&lt;/tr&gt;&lt;/tbody&gt;&lt;/table&gt;","seed":{"parameters":[],"calculated":[{"name":"A1","label":"{{function}}","function":"abierta"}],"uniques":true},"algorithm":{"name":"calculateOperation","template":"Cloze with text"}}</v>
      </c>
      <c r="C714" s="220" t="str">
        <f t="shared" si="19"/>
        <v>#REF!</v>
      </c>
      <c r="D714" s="220" t="str">
        <f t="shared" si="2"/>
        <v>#REF!</v>
      </c>
    </row>
    <row r="715" ht="15.75" customHeight="1">
      <c r="A715" s="220" t="str">
        <f>Seeds!AA742</f>
        <v>M2-G-6b-E-3</v>
      </c>
      <c r="B715" s="220" t="str">
        <f>Seeds!Z742</f>
        <v>{"id":"M2-G-6b-E-3","stimulus":"&lt;p&gt;Escribe si es una línea abierta o cerrada.&lt;/p&gt;&lt;div style=\"display:flex; justify-content:center;\"&gt;&lt;img src=\"https://blueberry-assets.oneclick.es/M2_G_6b_9.svg\"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cerrada&lt;/td&gt;&lt;/tr&gt;&lt;/tbody&gt;&lt;/table&gt;","seed":{"parameters":[],"calculated":[{"name":"A1","label":"{{function}}","function":"cerrada"}],"uniques":true},"algorithm":{"name":"calculateOperation","template":"Cloze with text"}}</v>
      </c>
      <c r="C715" s="220" t="str">
        <f t="shared" si="19"/>
        <v>#REF!</v>
      </c>
      <c r="D715" s="220" t="str">
        <f t="shared" si="2"/>
        <v>#REF!</v>
      </c>
    </row>
    <row r="716" ht="15.75" customHeight="1">
      <c r="A716" s="220" t="str">
        <f>Seeds!AA743</f>
        <v>M2-G-6b-E-4</v>
      </c>
      <c r="B716" s="220" t="str">
        <f>Seeds!Z743</f>
        <v>{"id":"M2-G-6b-E-4","stimulus":"&lt;p&gt;Escribe si es una línea abierta o cerrada.&lt;/p&gt;&lt;div style=\"display:flex; justify-content:center;\"&gt;&lt;img src=\"https://blueberry-assets.oneclick.es/M2_G_6b_10.svg\"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cerrada&lt;/td&gt;&lt;/tr&gt;&lt;/tbody&gt;&lt;/table&gt;","seed":{"parameters":[],"calculated":[{"name":"A1","label":"{{function}}","function":"abierta"}],"uniques":true},"algorithm":{"name":"calculateOperation","template":"Cloze with text"}}</v>
      </c>
      <c r="C716" s="220" t="str">
        <f t="shared" si="19"/>
        <v>#REF!</v>
      </c>
      <c r="D716" s="220" t="str">
        <f t="shared" si="2"/>
        <v>#REF!</v>
      </c>
    </row>
    <row r="717" ht="15.75" customHeight="1">
      <c r="A717" s="220" t="str">
        <f>Seeds!AA744</f>
        <v>M2-G-6c-I-1</v>
      </c>
      <c r="B717" s="220" t="str">
        <f>Seeds!Z744</f>
        <v>{"id":"M2-G-6c-I-1","stimulus":"&lt;p&gt;Selecciona la línea poligonal abierta.&lt;/p&gt;","hint":"&lt;div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width=\"450\"&gt;&lt;/img&gt;&lt;/div&gt;","seed":{"parameters":[],"calculated":[{"name":"A1","label":"{{function}}","function":"&lt;div style=\"display:flex; justify-content:center;\"&gt;&lt;img src=\"https://blueberry-assets.oneclick.es/M2_G_6c_1.svg\" width=\"300\"&gt;&lt;/img&gt;&lt;/div&gt;"},{"name":"A2","label":"{{function}}","function":"&lt;div style=\"display:flex; justify-content:center;\"&gt;&lt;img src=\"https://blueberry-assets.oneclick.es/M2_G_6c_2.svg\" width=\"300\"&gt;&lt;/img&gt;&lt;/div&gt;","incorrect":true}],"uniques":true},"algorithm":{"name":"trueFalse","template":"Multiple choice – standard","params":{"countCorrect":1,"countIncorrect":1,"showCheckIcon":false,"columns":2}}}</v>
      </c>
      <c r="C717" s="220" t="str">
        <f t="shared" si="19"/>
        <v>#REF!</v>
      </c>
      <c r="D717" s="220" t="str">
        <f t="shared" si="2"/>
        <v>#REF!</v>
      </c>
    </row>
    <row r="718" ht="15.75" customHeight="1">
      <c r="A718" s="220" t="str">
        <f>Seeds!AA745</f>
        <v>M2-G-6c-I-2</v>
      </c>
      <c r="B718" s="220" t="str">
        <f>Seeds!Z745</f>
        <v>{"id":"M2-G-6c-I-2","stimulus":"&lt;p&gt;Selecciona la línea poligonal cerrada.&lt;/p&gt;","hint":"&lt;div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width=\"450\"&gt;&lt;/img&gt;&lt;/div&gt;","seed":{"parameters":[],"calculated":[{"name":"A1","label":"{{function}}","function":"&lt;div style=\"display:flex; justify-content:center;\"&gt;&lt;img src=\"https://blueberry-assets.oneclick.es/M2_G_6c_1.svg\" width=\"300\"&gt;&lt;/img&gt;&lt;/div&gt;","incorrect":true},{"name":"A2","label":"{{function}}","function":"&lt;div style=\"display:flex; justify-content:center;\"&gt;&lt;img src=\"https://blueberry-assets.oneclick.es/M2_G_6c_2.svg\" width=\"300\"&gt;&lt;/img&gt;&lt;/div&gt;"}],"uniques":true},"algorithm":{"name":"trueFalse","template":"Multiple choice – standard","params":{"countCorrect":1,"countIncorrect":1,"showCheckIcon":false,"columns":2}}}</v>
      </c>
      <c r="C718" s="220" t="str">
        <f t="shared" si="19"/>
        <v>#REF!</v>
      </c>
      <c r="D718" s="220" t="str">
        <f t="shared" si="2"/>
        <v>#REF!</v>
      </c>
    </row>
    <row r="719" ht="15.75" customHeight="1">
      <c r="A719" s="220" t="str">
        <f>Seeds!AA746</f>
        <v>M2-G-6c-E-1</v>
      </c>
      <c r="B719" s="220" t="str">
        <f>Seeds!Z746</f>
        <v>{"id":"M2-G-6c-E-1","stimulus":"&lt;p&gt;Arrastra debajo de cada línea poligonal si es abierta o cerrada.&lt;/p&gt;","template":"&lt;table style=\"width: 100%;\"&gt;&lt;tbody&gt;&lt;tr&gt;&lt;td style=\"width: 50.0%; text-align: center; border: none;\"&gt;&lt;div style=\"display:flex; justify-content:center;\"&gt;&lt;img src=\"https://blueberry-assets.oneclick.es/M2_G_6c_3.svg\" width=\"300\"&gt;&lt;/img&gt;&lt;/div&gt;&lt;/td&gt;&lt;td style=\"width: 50.0%; text-align: center; border: none;\"&gt;&lt;div style=\"display:flex; justify-content:center;\"&gt;&lt;img src=\"https://blueberry-assets.oneclick.es/M2_G_6c_4.svg\"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width=\"450\"&gt;&lt;/img&gt;&lt;/div&gt;","seed":{"parameters":[],"calculated":[{"name":"A1","label":"{{function}}","function":"Abierta"},{"name":"A2","label":"{{function}}","function":"Cerrada"}],"uniques":true},"algorithm":{"name":"calculateOperation","template":"Cloze with drag &amp; drop","params":{"keyboard":"NUMERICAL"}}}</v>
      </c>
      <c r="C719" s="220" t="str">
        <f t="shared" si="19"/>
        <v>#REF!</v>
      </c>
      <c r="D719" s="220" t="str">
        <f t="shared" si="2"/>
        <v>#REF!</v>
      </c>
    </row>
    <row r="720" ht="15.75" customHeight="1">
      <c r="A720" s="220" t="str">
        <f>Seeds!AA747</f>
        <v>M2-G-6c-E-2</v>
      </c>
      <c r="B720" s="220" t="str">
        <f>Seeds!Z747</f>
        <v>{"id":"M2-G-6c-E-2","stimulus":"&lt;p&gt;Arrastra debajo de cada línea poligonal si es abierta o cerrada.&lt;/p&gt;","template":"&lt;table style=\"width: 100%;\"&gt;&lt;tbody&gt;&lt;tr&gt;&lt;td style=\"width: 50.0%; text-align: center; border: none;\"&gt;&lt;div style=\"display:flex; justify-content:center;\"&gt;&lt;img src=\"https://blueberry-assets.oneclick.es/M2_G_6c_5.svg\" width=\"300\"&gt;&lt;/img&gt;&lt;/div&gt;&lt;/td&gt;&lt;td style=\"width: 50.0%; text-align: center; border: none;\"&gt;&lt;div style=\"display:flex; justify-content:center;\"&gt;&lt;img src=\"https://blueberry-assets.oneclick.es/M2_G_6c_6.svg\"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width=\"450\"&gt;&lt;/img&gt;&lt;/div&gt;","seed":{"parameters":[],"calculated":[{"name":"A1","label":"{{function}}","function":"Cerrada"},{"name":"A2","label":"{{function}}","function":"Abierta"}],"uniques":true},"algorithm":{"name":"calculateOperation","template":"Cloze with drag &amp; drop","params":{"keyboard":"NUMERICAL"}}}</v>
      </c>
      <c r="C720" s="220" t="str">
        <f t="shared" si="19"/>
        <v>#REF!</v>
      </c>
      <c r="D720" s="220" t="str">
        <f t="shared" si="2"/>
        <v>#REF!</v>
      </c>
    </row>
    <row r="721" ht="15.75" customHeight="1">
      <c r="A721" s="220" t="str">
        <f>Seeds!AA748</f>
        <v>M2-G-6d-I-1</v>
      </c>
      <c r="B721" s="220" t="str">
        <f>Seeds!Z748</f>
        <v>{"id":"M2-G-6d-I-1","stimulus":"&lt;p&gt;¿Cuál de estos dibujos es una línea espiral? Selecciónala.&lt;/p&gt;","hint":"&lt;p&gt;La espiral es una línea curva que gira alrededor de un punto.&lt;/p&gt;","feedback":"&lt;p&gt;La espiral es una línea curva que gira alrededor de un punto.&lt;/p&gt;","seed":{"parameters":[],"calculated":[{"name":"A1","label":"{{function}}","function":"&lt;div style=\"display:flex; justify-content:center;\"&gt;&lt;img src=\"https://blueberry-assets.oneclick.es/M2_G_6d_1.svg\" width=\"300\"&gt;&lt;/img&gt;&lt;/div&gt;"},{"name":"A2","label":"{{function}}","function":"&lt;div style=\"display:flex; justify-content:center;\"&gt;&lt;img src=\"https://blueberry-assets.oneclick.es/M2_G_6d_2.svg\" width=\"300\"&gt;&lt;/img&gt;&lt;/div&gt;"},{"name":"A3","label":"{{function}}","function":"&lt;div style=\"display:flex; justify-content:center;\"&gt;&lt;img src=\"https://blueberry-assets.oneclick.es/M2_G_6d_3.svg\" width=\"300\"&gt;&lt;/img&gt;&lt;/div&gt;","incorrect":true},{"name":"A4","label":"{{function}}","function":"&lt;div style=\"display:flex; justify-content:center;\"&gt;&lt;img src=\"https://blueberry-assets.oneclick.es/M2_G_6d_4.svg\" width=\"300\"&gt;&lt;/img&gt;&lt;/div&gt;","incorrect":true},{"name":"A5","label":"{{function}}","function":"&lt;div style=\"display:flex; justify-content:center;\"&gt;&lt;img src=\"https://blueberry-assets.oneclick.es/M2_G_6d_5.svg\" width=\"300\"&gt;&lt;/img&gt;&lt;/div&gt;","incorrect":true},{"name":"A6","label":"{{function}}","function":"&lt;div style=\"display:flex; justify-content:center;\"&gt;&lt;img src=\"https://blueberry-assets.oneclick.es/M2_G_6d_6.svg\" width=\"300\"&gt;&lt;/img&gt;&lt;/div&gt;","incorrect":true}],"uniques":true},"algorithm":{"name":"trueFalse","template":"Multiple choice – standard","params":{"countCorrect":1,"countIncorrect":2,"showCheckIcon":false,"columns":3}}}</v>
      </c>
      <c r="C721" s="220" t="str">
        <f t="shared" si="19"/>
        <v>#REF!</v>
      </c>
      <c r="D721" s="220" t="str">
        <f t="shared" si="2"/>
        <v>#REF!</v>
      </c>
    </row>
    <row r="722" ht="15.75" customHeight="1">
      <c r="A722" s="220" t="str">
        <f>Seeds!AA749</f>
        <v>M2-G-7a-I-1</v>
      </c>
      <c r="B722" s="220" t="str">
        <f>Seeds!Z749</f>
        <v>{"id":"M2-G-7a-I-1","stimulus":"&lt;p&gt;Selecciona la afirmación correcta.&lt;/p&gt;","hint":"&lt;p&gt;Los polígonos se clasifican según el numero de lados.&lt;/p&gt;","feedback":"&lt;p&gt;Los polígonos se clasifican según el número de lados.&lt;/p&gt;","seed":{"parameters":[],"calculated":[{"name":"A1","label":"Un cuadrilátero tiene cuatro lados y cuatro vértices.","function":""},{"name":"A2","label":"Un pentágono tiene cinco lados y cinco vértices.","function":""},{"name":"A3","label":"Un triángulo tiene tres lados y tres vértices.","function":""},{"name":"A4","label":"Un hexágono tiene cinco lados y cinco vértices.","function":"","incorrect":true,"feedback":"&lt;p&gt;Un hexágono es un polígono de seis lados y seis vértices.&lt;/p&gt;"},{"name":"A5","label":"Un pentágono tiene cinco lados y seis vértices.","function":"","incorrect":true,"feedback":"&lt;p&gt;Un pentágono es un polígono de cinco lados y cinco vértices.&lt;/p&gt;"},{"name":"A6","label":"Un triángulo tiene tres lados y cuatro vértices.","function":"","incorrect":true,"feedback":"&lt;p&gt;Un triángulo es un polígono de tres lados y tres vértices.&lt;/p&gt;"}],"uniques":true},"algorithm":{"name":"trueFalse","template":"Multiple choice – standard","params":{"countCorrect":1,"countIncorrect":2,"showCheckIcon":true}}}</v>
      </c>
      <c r="C722" s="220" t="str">
        <f t="shared" si="19"/>
        <v>#REF!</v>
      </c>
      <c r="D722" s="220" t="str">
        <f t="shared" si="2"/>
        <v>#REF!</v>
      </c>
    </row>
    <row r="723" ht="15.75" customHeight="1">
      <c r="A723" s="220" t="str">
        <f>Seeds!AA750</f>
        <v>M2-G-7a-I-2</v>
      </c>
      <c r="B723" s="220" t="str">
        <f>Seeds!Z750</f>
        <v>{"id":"M2-G-7a-I-2","stimulus":"&lt;p&gt;Arrastra el nombre que corresponde debajo de cada una de las imágenes.&lt;/p&gt;","template":"&lt;table style=\"width: 100%;\"&gt;&lt;tbody&gt;&lt;tr&gt;&lt;td style=\"width: 33.33%; text-align: center; border: none;\"&gt;&lt;div style=\"display:flex; justify-content:center;\"&gt;&lt;img src=\"https://blueberry-assets.oneclick.es/M2_G_7a_1.svg\" width=\"300\"&gt;&lt;/img&gt;&lt;/div&gt;&lt;/td&gt;&lt;td style=\"width: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none;\"&gt;{{response}}&lt;/td&gt;&lt;/tr&gt;&lt;/tbody&gt;&lt;/table&gt;","hint":"&lt;p&gt;Los polígonos se clasifican según el numero de lados.&lt;/p&gt;","feedback":"&lt;p&gt;Los polígonos se clasifican según el número de lados.&lt;/p&gt;","seed":{"parameters":[],"calculated":[{"name":"A1","label":"{{function}}","function":"Pentágono","feedback":"&lt;p&gt;Un pentágono es un polígono de cinco lados y cinco vértices.&lt;/p&gt;"},{"name":"A2","label":"{{function}}","function":"Cuadrilátero","feedback":"&lt;p&gt;Un cuadrilátero es un polígono de cuatro lados y cuatro vértices.&lt;/p&gt;"},{"name":"A3","label":"{{function}}","function":"Triángulo","feedback":"&lt;p&gt;Un triángulo es un polígono de tres lados y tres vértices.&lt;/p&gt;"}],"uniques":true},"algorithm":{"name":"calculateOperation","template":"Cloze with drag &amp; drop","params":{"keyboard":"NUMERICAL"}}}</v>
      </c>
      <c r="C723" s="220" t="str">
        <f t="shared" si="19"/>
        <v>#REF!</v>
      </c>
      <c r="D723" s="220" t="str">
        <f t="shared" si="2"/>
        <v>#REF!</v>
      </c>
    </row>
    <row r="724" ht="15.75" customHeight="1">
      <c r="A724" s="220" t="str">
        <f>Seeds!AA751</f>
        <v>M2-G-7a-E-1</v>
      </c>
      <c r="B724" s="220" t="str">
        <f>Seeds!Z751</f>
        <v>{"id":"M2-G-7a-E-1","stimulus":"&lt;p&gt;¿Qué nombre recibe el siguiente polígono?&lt;/p&gt;&lt;div style=\"display:flex; justify-content:center;\"&gt;&lt;img src=\"https://blueberry-assets.oneclick.es/M2_G_7a_1.svg\" width=\"300\"&gt;&lt;/img&gt;&lt;/div&gt;","template":"&lt;p&gt;Es un {{response}}.&lt;/p&gt;","hint":"&lt;p&gt;Los polígonos se clasifican según el numero de lados.&lt;/p&gt;","feedback":"&lt;p&gt;Un polígono de cinco lados y cinco vértices es un pentágono.&lt;/p&gt;","seed":{"parameters":[],"calculated":[{"name":"A1","label":"{{function}}","function":"pentágono","group":1},{"name":"A2","label":"{{function}}","function":"hexágono","group":1,"incorrect":true}],"uniques":true},"algorithm":{"name":"groupResponses","template":"Cloze with drop down"}}</v>
      </c>
      <c r="C724" s="220" t="str">
        <f t="shared" si="19"/>
        <v>#REF!</v>
      </c>
      <c r="D724" s="220" t="str">
        <f t="shared" si="2"/>
        <v>#REF!</v>
      </c>
    </row>
    <row r="725" ht="15.75" customHeight="1">
      <c r="A725" s="220" t="str">
        <f>Seeds!AA752</f>
        <v>M2-G-7a-E-2</v>
      </c>
      <c r="B725" s="220" t="str">
        <f>Seeds!Z752</f>
        <v>{"id":"M2-G-7a-E-2","stimulus":"&lt;p&gt;¿Qué nombre recibe el siguiente polígono?&lt;/p&gt;&lt;div style=\"display:flex; justify-content:center;\"&gt;&lt;img src=\"https://blueberry-assets.oneclick.es/M2_G_7a_4.svg\" width=\"300\"&gt;&lt;/img&gt;&lt;/div&gt;","template":"&lt;p&gt;Es un {{response}}.&lt;/p&gt;","hint":"&lt;p&gt;Los polígonos se clasifican según el numero de lados.&lt;/p&gt;","feedback":"&lt;p&gt;Un polígono de seis lados y seis vertices es un hexágono.&lt;/p&gt;","seed":{"parameters":[],"calculated":[{"name":"A1","label":"{{function}}","function":"hexágono","group":1},{"name":"A2","label":"{{function}}","function":"pentágono","group":1,"incorrect":true}],"uniques":true},"algorithm":{"name":"groupResponses","template":"Cloze with drop down"}}</v>
      </c>
      <c r="C725" s="220" t="str">
        <f t="shared" si="19"/>
        <v>#REF!</v>
      </c>
      <c r="D725" s="220" t="str">
        <f t="shared" si="2"/>
        <v>#REF!</v>
      </c>
    </row>
    <row r="726" ht="15.75" customHeight="1">
      <c r="A726" s="220" t="str">
        <f>Seeds!AA753</f>
        <v>M2-G-7a-A-1</v>
      </c>
      <c r="B726" s="220" t="str">
        <f>Seeds!Z753</f>
        <v>{"id":"M2-G-7a-A-1","stimulus":"&lt;p&gt;Adrián ha comprado un espejo como se muestra en la imagen. ¿Qué polígono es?&lt;/p&gt;&lt;div style=\"display:flex; justify-content:center;\"&gt;&lt;img src=\"https://blueberry-assets.oneclick.es/M2_G_7a_5.svg\" width=\"300\"&gt;&lt;/img&gt;&lt;/div&gt;","template":"&lt;p&gt;Es un {{response}}.&lt;/p&gt;","hint":"&lt;p&gt;Los polígonos se clasifican según el numero de lados.&lt;/p&gt;","feedback":"&lt;p&gt;Un polígono de cinco lados y cinco vertices es un pentágono.&lt;/p&gt;","seed":{"parameters":[],"calculated":[{"name":"A1","label":"{{function}}","function":"hexágono","group":1},{"name":"A2","label":"{{function}}","function":"pentágono","group":1,"incorrect":true}],"uniques":true},"algorithm":{"name":"groupResponses","template":"Cloze with drop down"}}</v>
      </c>
      <c r="C726" s="220" t="str">
        <f t="shared" si="19"/>
        <v>#REF!</v>
      </c>
      <c r="D726" s="220" t="str">
        <f t="shared" si="2"/>
        <v>#REF!</v>
      </c>
    </row>
    <row r="727" ht="15.75" customHeight="1">
      <c r="A727" s="220" t="str">
        <f>Seeds!AA754</f>
        <v>M2-G-7a-A-2</v>
      </c>
      <c r="B727" s="220" t="str">
        <f>Seeds!Z754</f>
        <v>{"id":"M2-G-7a-A-2","stimulus":"&lt;p&gt;Luciana tiene la siguiente pizarra en su clase. ¿Qué polígono es?&lt;/p&gt;&lt;div style=\"display:flex; justify-content:center;\"&gt;&lt;img src=\"https://blueberry-assets.oneclick.es/M2_G_7a_6.svg\" width=\"300\"&gt;&lt;/img&gt;&lt;/div&gt;","template":"&lt;p&gt;Es un {{response}}.&lt;/p&gt;","hint":"&lt;p&gt;Los polígonos se clasifican según el numero de lados.&lt;/p&gt;","feedback":"&lt;p&gt;Un polígono de cuatro lados y cuatro vértices es un cuadrilátero.&lt;/p&gt;","seed":{"parameters":[],"calculated":[{"name":"A1","label":"{{function}}","function":"cuadrilátero","group":1},{"name":"A2","label":"{{function}}","function":"triángulo","group":1,"incorrect":true}],"uniques":true},"algorithm":{"name":"groupResponses","template":"Cloze with drop down"}}</v>
      </c>
      <c r="C727" s="220" t="str">
        <f t="shared" si="19"/>
        <v>#REF!</v>
      </c>
      <c r="D727" s="220" t="str">
        <f t="shared" si="2"/>
        <v>#REF!</v>
      </c>
    </row>
    <row r="728" ht="15.75" customHeight="1">
      <c r="A728" s="220" t="str">
        <f>Seeds!AA755</f>
        <v>M2-G-7a-A-3</v>
      </c>
      <c r="B728" s="220" t="str">
        <f>Seeds!Z755</f>
        <v>{"id":"M2-G-7a-A-3","stimulus":"&lt;p&gt;En la calle del colegio instalaron una señal de tráfico. ¿Qué polígono es?&lt;/p&gt;&lt;div style=\"display:flex; justify-content:center;\"&gt;&lt;img src=\"https://blueberry-assets.oneclick.es/M2_G_7a_7.svg\" width=\"300\"&gt;&lt;/img&gt;&lt;/div&gt;","template":"&lt;p&gt;Es un {{response}}.&lt;/p&gt;","hint":"&lt;p&gt;Los polígonos se clasifican según el numero de lados.&lt;/p&gt;","feedback":"&lt;p&gt;Un polígono de tres lados y tres vértices es un triángulo.&lt;/p&gt;","seed":{"parameters":[],"calculated":[{"name":"A1","label":"{{function}}","function":"triángulo","group":1},{"name":"A2","label":"{{function}}","function":"cuadrilátero","group":1,"incorrect":true}],"uniques":true},"algorithm":{"name":"groupResponses","template":"Cloze with drop down"}}</v>
      </c>
      <c r="C728" s="220" t="str">
        <f t="shared" si="19"/>
        <v>#REF!</v>
      </c>
      <c r="D728" s="220" t="str">
        <f t="shared" si="2"/>
        <v>#REF!</v>
      </c>
    </row>
    <row r="729" ht="15.75" customHeight="1">
      <c r="A729" s="220" t="str">
        <f>Seeds!AA756</f>
        <v>M2-G-15a-I-1</v>
      </c>
      <c r="B729" s="220" t="str">
        <f>Seeds!Z756</f>
        <v>{"id":"M2-G-15a-I-1","stimulus":"&lt;p&gt;Selecciona el triángulo escaleno.&lt;/p&gt;","hint":"&lt;div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width=\"300\"&gt;&lt;/img&gt;&lt;/div&gt;","incorrect":true},{"name":"A2","label":"{{function}}","function":"&lt;div style=\"display:flex; justify-content:center;\"&gt;&lt;img src=\"https://blueberry-assets.oneclick.es/M2_G_15a_2.svg\" width=\"300\"&gt;&lt;/img&gt;&lt;/div&gt;"},{"name":"A3","label":"{{function}}","function":"&lt;div style=\"display:flex; justify-content:center;\"&gt;&lt;img src=\"https://blueberry-assets.oneclick.es/M2_G_15a_3.svg\" width=\"300\"&gt;&lt;/img&gt;&lt;/div&gt;","incorrect":true}],"uniques":true},"algorithm":{"name":"trueFalse","template":"Multiple choice – standard","params":{"countCorrect":1,"countIncorrect":2,"showCheckIcon":false,"columns":3}}}</v>
      </c>
      <c r="C729" s="220" t="str">
        <f t="shared" si="19"/>
        <v>#REF!</v>
      </c>
      <c r="D729" s="220" t="str">
        <f t="shared" si="2"/>
        <v>#REF!</v>
      </c>
    </row>
    <row r="730" ht="15.75" customHeight="1">
      <c r="A730" s="220" t="str">
        <f>Seeds!AA757</f>
        <v>M2-G-15a-I-2</v>
      </c>
      <c r="B730" s="220" t="str">
        <f>Seeds!Z757</f>
        <v>{"id":"M2-G-15a-I-2","stimulus":"&lt;p&gt;Selecciona el triángulo isósceles.&lt;/p&gt;","hint":"&lt;div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width=\"300\"&gt;&lt;/img&gt;&lt;/div&gt;","incorrect":true},{"name":"A2","label":"{{function}}","function":"&lt;div style=\"display:flex; justify-content:center;\"&gt;&lt;img src=\"https://blueberry-assets.oneclick.es/M2_G_15a_2.svg\" width=\"300\"&gt;&lt;/img&gt;&lt;/div&gt;","incorrect":true},{"name":"A3","label":"{{function}}","function":"&lt;div style=\"display:flex; justify-content:center;\"&gt;&lt;img src=\"https://blueberry-assets.oneclick.es/M2_G_15a_3.svg\" width=\"300\"&gt;&lt;/img&gt;&lt;/div&gt;"}],"uniques":true},"algorithm":{"name":"trueFalse","template":"Multiple choice – standard","params":{"countCorrect":1,"countIncorrect":2,"showCheckIcon":false,"columns":3}}}</v>
      </c>
      <c r="C730" s="220" t="str">
        <f t="shared" si="19"/>
        <v>#REF!</v>
      </c>
      <c r="D730" s="220" t="str">
        <f t="shared" si="2"/>
        <v>#REF!</v>
      </c>
    </row>
    <row r="731" ht="15.75" customHeight="1">
      <c r="A731" s="220" t="str">
        <f>Seeds!AA758</f>
        <v>M2-G-15a-I-3</v>
      </c>
      <c r="B731" s="220" t="str">
        <f>Seeds!Z758</f>
        <v>{"id":"M2-G-15a-I-3","stimulus":"&lt;p&gt;Selecciona el triángulo equilátero.&lt;/p&gt;","hint":"&lt;div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width=\"300\"&gt;&lt;/img&gt;&lt;/div&gt;"},{"name":"A2","label":"{{function}}","function":"&lt;div style=\"display:flex; justify-content:center;\"&gt;&lt;img src=\"https://blueberry-assets.oneclick.es/M2_G_15a_2.svg\" width=\"300\"&gt;&lt;/img&gt;&lt;/div&gt;","incorrect":true},{"name":"A3","label":"{{function}}","function":"&lt;div style=\"display:flex; justify-content:center;\"&gt;&lt;img src=\"https://blueberry-assets.oneclick.es/M2_G_15a_3.svg\" width=\"300\"&gt;&lt;/img&gt;&lt;/div&gt;","incorrect":true}],"uniques":true},"algorithm":{"name":"trueFalse","template":"Multiple choice – standard","params":{"countCorrect":1,"countIncorrect":2,"showCheckIcon":false,"columns":3}}}</v>
      </c>
      <c r="C731" s="220" t="str">
        <f t="shared" si="19"/>
        <v>#REF!</v>
      </c>
      <c r="D731" s="220" t="str">
        <f t="shared" si="2"/>
        <v>#REF!</v>
      </c>
    </row>
    <row r="732" ht="15.75" customHeight="1">
      <c r="A732" s="220" t="str">
        <f>Seeds!AA759</f>
        <v>M2-G-15a-E-1</v>
      </c>
      <c r="B732" s="220" t="str">
        <f>Seeds!Z759</f>
        <v>{"id":"M2-G-15a-E-1","stimulus":"&lt;p&gt;Arrastra el tipo de triángulo que es cada uno.&lt;/p&gt;","template":"&lt;table style=\"width: 100%;\"&gt;&lt;tbody&gt;&lt;tr&gt;&lt;td style=\"width: 33.33%; text-align: center; border: none;\"&gt;&lt;div style=\"display:flex; justify-content:center;\"&gt;&lt;img src=\"https://blueberry-assets.oneclick.es/M2_G_15a_1.svg\" width=\"300\"&gt;&lt;/img&gt;&lt;/div&gt;&lt;/td&gt;&lt;td style=\"width: 33.33%; text-align: center; border: none;\"&gt;&lt;div style=\"display:flex; justify-content:center;\"&gt;&lt;img src=\"https://blueberry-assets.oneclick.es/M2_G_15a_2.svg\" width=\"300\"&gt;&lt;/img&gt;&lt;/div&gt;&lt;/td&gt;&lt;td style=\"width: 33.33%; text-align: center; border: none;\"&gt;&lt;div style=\"display:flex; justify-content:center;\"&gt;&lt;img src=\"https://blueberry-assets.oneclick.es/M2_G_15a_3.svg\" width=\"300\"&gt;&lt;/img&gt;&lt;/div&gt;&lt;/td&gt;&lt;/tr&gt;&lt;tr&gt;&lt;td style=\"width: 33.33%; text-align: center; border: none;\"&gt;{{response}}&lt;/td&gt;&lt;td style=\"width: 33.33%; text-align: center; border: none;\"&gt;{{response}}&lt;/td&gt;&lt;td style=\"width: 33.33%; text-align: center; border: none;\"&gt;{{response}}&lt;/td&gt;&lt;/tr&gt;&lt;/tbody&gt;&lt;/table&gt;","hint":"&lt;div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Equilátero"},{"name":"A2","label":"{{function}}","function":"Escaleno"},{"name":"A3","label":"{{function}}","function":"Isósceles"}],"uniques":true},"algorithm":{"name":"calculateOperation","template":"Cloze with drag &amp; drop","params":{"keyboard":"NUMERICAL"}}}</v>
      </c>
      <c r="C732" s="220" t="str">
        <f t="shared" si="19"/>
        <v>#REF!</v>
      </c>
      <c r="D732" s="220" t="str">
        <f t="shared" si="2"/>
        <v>#REF!</v>
      </c>
    </row>
    <row r="733" ht="15.75" customHeight="1">
      <c r="A733" s="220" t="str">
        <f>Seeds!AA760</f>
        <v>M2-G-15a-E-2</v>
      </c>
      <c r="B733" s="220" t="str">
        <f>Seeds!Z760</f>
        <v>{"id":"M2-G-15a-E-2","stimulus":"&lt;p&gt;Observa la imagen y completa la frase.&lt;/p&gt;&lt;div style=\"display:flex; justify-content:center;\"&gt;&lt;img src=\"https://blueberry-assets.oneclick.es/M2_G_15a_1.svg\"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incorrect":true},{"name":"A2","label":"equilátero","function":"","group":1},{"name":"A3","label":"isósceles","function":"","group":1,"incorrect":true}],"uniques":true},"algorithm":{"name":"groupResponses","template":"Cloze with drop down"}}</v>
      </c>
      <c r="C733" s="220" t="str">
        <f t="shared" si="19"/>
        <v>#REF!</v>
      </c>
      <c r="D733" s="220" t="str">
        <f t="shared" si="2"/>
        <v>#REF!</v>
      </c>
    </row>
    <row r="734" ht="15.75" customHeight="1">
      <c r="A734" s="220" t="str">
        <f>Seeds!AA761</f>
        <v>M2-G-15a-E-3</v>
      </c>
      <c r="B734" s="220" t="str">
        <f>Seeds!Z761</f>
        <v>{"id":"M2-G-15a-E-3","stimulus":"&lt;p&gt;Observa la imagen y completa la frase.&lt;/p&gt;&lt;div style=\"display:flex; justify-content:center;\"&gt;&lt;img src=\"https://blueberry-assets.oneclick.es/M2_G_15a_2.svg\"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name":"A2","label":"equilátero","function":"","group":1,"incorrect":true},{"name":"A3","label":"isósceles","function":"","group":1,"incorrect":true}],"uniques":true},"algorithm":{"name":"groupResponses","template":"Cloze with drop down"}}</v>
      </c>
      <c r="C734" s="220" t="str">
        <f t="shared" si="19"/>
        <v>#REF!</v>
      </c>
      <c r="D734" s="220" t="str">
        <f t="shared" si="2"/>
        <v>#REF!</v>
      </c>
    </row>
    <row r="735" ht="15.75" customHeight="1">
      <c r="A735" s="220" t="str">
        <f>Seeds!AA762</f>
        <v>M2-G-15a-E-4</v>
      </c>
      <c r="B735" s="220" t="str">
        <f>Seeds!Z762</f>
        <v>{"id":"M2-G-15a-E-4","stimulus":"&lt;p&gt;Observa la imagen y completa la frase.&lt;/p&gt;&lt;div style=\"display:flex; justify-content:center;\"&gt;&lt;img src=\"https://blueberry-assets.oneclick.es/M2_G_15a_3.svg\"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incorrect":true},{"name":"A2","label":"equilátero","function":"","group":1,"incorrect":true},{"name":"A3","label":"isósceles","function":"","group":1}],"uniques":true},"algorithm":{"name":"groupResponses","template":"Cloze with drop down"}}</v>
      </c>
      <c r="C735" s="220" t="str">
        <f t="shared" si="19"/>
        <v>#REF!</v>
      </c>
      <c r="D735" s="220" t="str">
        <f t="shared" si="2"/>
        <v>#REF!</v>
      </c>
    </row>
    <row r="736" ht="15.75" customHeight="1">
      <c r="A736" s="220" t="str">
        <f>Seeds!AA763</f>
        <v>M2-G-7c-I-1</v>
      </c>
      <c r="B736" s="220" t="str">
        <f>Seeds!Z763</f>
        <v>{"id":"M2-G-7c-I-1","stimulus":"&lt;p&gt;Selecciona el cuadrado.&lt;/p&gt;","hint":"&lt;table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v>
      </c>
      <c r="C736" s="220" t="str">
        <f t="shared" si="19"/>
        <v>#REF!</v>
      </c>
      <c r="D736" s="220" t="str">
        <f t="shared" si="2"/>
        <v>#REF!</v>
      </c>
    </row>
    <row r="737" ht="15.75" customHeight="1">
      <c r="A737" s="220" t="str">
        <f>Seeds!AA764</f>
        <v>M2-G-7c-I-2</v>
      </c>
      <c r="B737" s="220" t="str">
        <f>Seeds!Z764</f>
        <v>{"id":"M2-G-7c-I-2","stimulus":"&lt;p&gt;Selecciona el rectángulo.&lt;/p&gt;","hint":"&lt;table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v>
      </c>
      <c r="C737" s="220" t="str">
        <f t="shared" si="19"/>
        <v>#REF!</v>
      </c>
      <c r="D737" s="220" t="str">
        <f t="shared" si="2"/>
        <v>#REF!</v>
      </c>
    </row>
    <row r="738" ht="15.75" customHeight="1">
      <c r="A738" s="220" t="str">
        <f>Seeds!AA765</f>
        <v>M2-G-7c-I-3</v>
      </c>
      <c r="B738" s="220" t="str">
        <f>Seeds!Z765</f>
        <v>{"id":"M2-G-7c-I-3","stimulus":"&lt;p&gt;Selecciona el rombo.&lt;/p&gt;","hint":"&lt;table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v>
      </c>
      <c r="C738" s="220" t="str">
        <f t="shared" si="19"/>
        <v>#REF!</v>
      </c>
      <c r="D738" s="220" t="str">
        <f t="shared" si="2"/>
        <v>#REF!</v>
      </c>
    </row>
    <row r="739" ht="15.75" customHeight="1">
      <c r="A739" s="220" t="str">
        <f>Seeds!AA766</f>
        <v>M2-G-7c-I-4</v>
      </c>
      <c r="B739" s="220" t="str">
        <f>Seeds!Z766</f>
        <v>{"id":"M2-G-7c-I-4","stimulus":"&lt;p&gt;Selecciona el romboide.&lt;/p&gt;","hint":"&lt;table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v>
      </c>
      <c r="C739" s="220" t="str">
        <f t="shared" si="19"/>
        <v>#REF!</v>
      </c>
      <c r="D739" s="220" t="str">
        <f t="shared" si="2"/>
        <v>#REF!</v>
      </c>
    </row>
    <row r="740" ht="15.75" customHeight="1">
      <c r="A740" s="220" t="str">
        <f>Seeds!AA767</f>
        <v>M2-G-7c-E-1</v>
      </c>
      <c r="B740" s="220" t="str">
        <f>Seeds!Z767</f>
        <v>{"id":"M2-G-7c-E-1","stimulus":"&lt;p&gt;Arrastra los nombres de estos cuadriláteros.&lt;/p&gt;","template":"&lt;table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Cuadrado"},{"name":"A2","label":"Rombo"},{"name":"A3","label":"Rectángulo"},{"name":"A4","label":"Romboide","incorrect":true}],"uniques":true},"algorithm":{"name":"calculateOperation","template":"Cloze with drag &amp; drop","params":{"keyboard":"NUMERICAL"}}}</v>
      </c>
      <c r="C740" s="220" t="str">
        <f t="shared" si="19"/>
        <v>#REF!</v>
      </c>
      <c r="D740" s="220" t="str">
        <f t="shared" si="2"/>
        <v>#REF!</v>
      </c>
    </row>
    <row r="741" ht="15.75" customHeight="1">
      <c r="A741" s="220" t="str">
        <f>Seeds!AA768</f>
        <v>M2-G-7c-E-2</v>
      </c>
      <c r="B741" s="220" t="str">
        <f>Seeds!Z768</f>
        <v>{"id":"M2-G-7c-E-2","stimulus":"&lt;p&gt;Arrastra los nombres de estos cuadriláteros.&lt;/p&gt;","template":"&lt;table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Romboide"},{"name":"A2","label":"Rectángulo"},{"name":"A3","label":"Rombo"},{"name":"A4","label":"Cuadrado","incorrect":true}],"uniques":true},"algorithm":{"name":"calculateOperation","template":"Cloze with drag &amp; drop","params":{"keyboard":"NUMERICAL"}}}</v>
      </c>
      <c r="C741" s="220" t="str">
        <f t="shared" si="19"/>
        <v>#REF!</v>
      </c>
      <c r="D741" s="220" t="str">
        <f t="shared" si="2"/>
        <v>#REF!</v>
      </c>
    </row>
    <row r="742" ht="15.75" customHeight="1">
      <c r="A742" s="220" t="str">
        <f>Seeds!AA769</f>
        <v>M2-G-7c-E-3</v>
      </c>
      <c r="B742" s="220" t="str">
        <f>Seeds!Z769</f>
        <v>{"id":"M2-G-7c-E-3","stimulus":"&lt;p&gt;Arrastra los nombres de estos cuadriláteros.&lt;/p&gt;","template":"&lt;table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Rectángulo"},{"name":"A2","label":"Cuadrado"},{"name":"A3","label":"Romboide"},{"name":"A4","label":"Rombo","incorrect":true}],"uniques":true},"algorithm":{"name":"calculateOperation","template":"Cloze with drag &amp; drop","params":{"keyboard":"NUMERICAL"}}}</v>
      </c>
      <c r="C742" s="220" t="str">
        <f t="shared" si="19"/>
        <v>#REF!</v>
      </c>
      <c r="D742" s="220" t="str">
        <f t="shared" si="2"/>
        <v>#REF!</v>
      </c>
    </row>
    <row r="743" ht="15.75" customHeight="1">
      <c r="A743" s="220" t="str">
        <f>Seeds!AA770</f>
        <v>M2-G-8a-I-1</v>
      </c>
      <c r="B743" s="220" t="str">
        <f>Seeds!Z770</f>
        <v>{
    "id": "M2-G-8a-I-1",
    "stimulus": "&lt;p&gt;¿Cuál de estas opciones define a este rectángulo?&lt;/p&gt;&lt;div style=\"display:flex; justify-content:center;\"&gt;&lt;img src=\"https://blueberry-assets.oneclick.es/M2_G_8a_1.svg\"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
            {
                "name": "A2",
                "label": "4 filas y 5 columnas",
                "function": "",
                "incorrect": true
            },
            {
                "name": "A3",
                "label": "3 filas y 4 columnas",
                "function": "",
                "incorrect": true
            },
            {
                "name": "A4",
                "label": "4 filas y 3 columnas",
                "function": "",
                "incorrect": true
            },
            {
                "name": "A5",
                "label": "2 filas y 4 columnas",
                "function": "",
                "incorrect": true
            },
            {
                "name": "A6",
                "label": "4 filas y 2 columnas",
                "function": "",
                "incorrect": true
            }
        ],
        "uniques": true
    },
    "algorithm": {
        "name": "trueFalse",
        "template": "Multiple choice – standard",
        "params": {
            "countCorrect": 1,
            "countIncorrect": 2,
            "showCheckIcon": false,
            "columns": 3
        }
    }
}</v>
      </c>
      <c r="C743" s="220" t="str">
        <f t="shared" si="19"/>
        <v>#REF!</v>
      </c>
      <c r="D743" s="220" t="str">
        <f t="shared" si="2"/>
        <v>#REF!</v>
      </c>
    </row>
    <row r="744" ht="15.75" customHeight="1">
      <c r="A744" s="220" t="str">
        <f>Seeds!AA771</f>
        <v>M2-G-8a-I-2</v>
      </c>
      <c r="B744" s="220" t="str">
        <f>Seeds!Z771</f>
        <v>{
    "id": "M2-G-8a-I-2",
    "stimulus": "&lt;p&gt;¿Cuál de estas opciones define a este rectángulo?&lt;/p&gt;&lt;div style=\"display:flex; justify-content:center;\"&gt;&lt;img src=\"https://blueberry-assets.oneclick.es/M2_G_8a_2.svg\"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"incorrect": true
            },
            {
                "name": "A2",
                "label": "4 filas y 5 columnas",
                "function": "",
                "incorrect": true
            },
            {
                "name": "A3",
                "label": "3 filas y 4 columnas",
                "function": ""
            },
            {
                "name": "A4",
                "label": "4 filas y 3 columnas",
                "function": "",
                "incorrect": true
            },
            {
                "name": "A5",
                "label": "2 filas y 4 columnas",
                "function": "",
                "incorrect": true
            },
            {
                "name": "A6",
                "label": "4 filas y 2 columnas",
                "function": "",
                "incorrect": true
            }
        ],
        "uniques": true
    },
    "algorithm": {
        "name": "trueFalse",
        "template": "Multiple choice – standard",
        "params": {
            "countCorrect": 1,
            "countIncorrect": 2,
            "showCheckIcon": false,
            "columns": 3
        }
    }
}</v>
      </c>
      <c r="C744" s="220" t="str">
        <f t="shared" si="19"/>
        <v>#REF!</v>
      </c>
      <c r="D744" s="220" t="str">
        <f t="shared" si="2"/>
        <v>#REF!</v>
      </c>
    </row>
    <row r="745" ht="15.75" customHeight="1">
      <c r="A745" s="220" t="str">
        <f>Seeds!AA772</f>
        <v>M2-G-8a-I-3</v>
      </c>
      <c r="B745" s="220" t="str">
        <f>Seeds!Z772</f>
        <v>{
    "id": "M2-G-8a-I-3",
    "stimulus": "&lt;p&gt;¿Cuál de estas opciones define a este rectángulo?&lt;/p&gt;&lt;div style=\"display:flex; justify-content:center;\"&gt;&lt;img src=\"https://blueberry-assets.oneclick.es/M2_G_8a_3.svg\"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"incorrect": true
            },
            {
                "name": "A2",
                "label": "4 filas y 5 columnas",
                "function": "",
                "incorrect": true
            },
            {
                "name": "A3",
                "label": "3 filas y 4 columnas",
                "function": "",
                "incorrect": true
            },
            {
                "name": "A4",
                "label": "4 filas y 3 columnas",
                "function": "",
                "incorrect": true
            },
            {
                "name": "A5",
                "label": "2 filas y 4 columnas",
                "function": ""
            },
            {
                "name": "A6",
                "label": "4 filas y 2 columnas",
                "function": "",
                "incorrect": true
            }
        ],
        "uniques": true
    },
    "algorithm": {
        "name": "trueFalse",
        "template": "Multiple choice – standard",
        "params": {
            "countCorrect": 1,
            "countIncorrect": 2,
            "showCheckIcon": false,
            "columns": 3
        }
    }
}</v>
      </c>
      <c r="C745" s="220" t="str">
        <f t="shared" si="19"/>
        <v>#REF!</v>
      </c>
      <c r="D745" s="220" t="str">
        <f t="shared" si="2"/>
        <v>#REF!</v>
      </c>
    </row>
    <row r="746" ht="15.75" customHeight="1">
      <c r="A746" s="220" t="str">
        <f>Seeds!AA773</f>
        <v>M2-G-8a-E-1</v>
      </c>
      <c r="B746" s="220" t="str">
        <f>Seeds!Z773</f>
        <v>{
    "id": "M2-G-8a-E-1",
    "stimulus": "&lt;p&gt;Un rectángulo está dividido en {{Q1}} filas y {{Q2}} columnas. ¿Cuántos cuadrados iguales se han formado?&lt;/p&gt;",
    "template": "&lt;p&gt;{{response}} cuadrados.&lt;/p&gt;",
    "hint": "&lt;p&gt;Las &lt;b&gt;filas&lt;/b&gt; son las hileras horizontales.&lt;/p&gt;&lt;p&gt;Las &lt;b&gt;columnas&lt;/b&gt; son las hileras verticales.&lt;/p&gt;",
    "feedback": "&lt;p&gt;Las &lt;b&gt;filas&lt;/b&gt; son las hileras horizontales.&lt;/p&gt;&lt;p&gt;Las &lt;b&gt;columnas&lt;/b&gt; son las hileras verticales.&lt;/p&gt;",
    "seed": {
        "parameters": [
            {
                "name": "Q1",
                "label": null,
                "min": 2,
                "max": 6,
                "step": 1
            },
            {
                "name": "Q2",
                "label": null,
                "min": 2,
                "max": 6,
                "step": 1
            }
        ],
        "calculated": [
            {
                "name": "A1",
                "label": "{{function}}",
                "function": "{{Q1}}*{{Q2}}"
            }
        ],
        "uniques": false
    },
    "algorithm": {
        "name": "calculateOperation",
        "params": {
            "method": "equivLiteral",
            "keyboard": "NUMERICAL"
        }
    }
}</v>
      </c>
      <c r="C746" s="220" t="str">
        <f t="shared" si="19"/>
        <v>#REF!</v>
      </c>
      <c r="D746" s="220" t="str">
        <f t="shared" si="2"/>
        <v>#REF!</v>
      </c>
    </row>
    <row r="747" ht="15.75" customHeight="1">
      <c r="A747" s="220" t="str">
        <f t="shared" ref="A747:C747" si="20">#REF!</f>
        <v>#REF!</v>
      </c>
      <c r="B747" s="220" t="str">
        <f t="shared" si="20"/>
        <v>#REF!</v>
      </c>
      <c r="C747" s="220" t="str">
        <f t="shared" si="20"/>
        <v>#REF!</v>
      </c>
      <c r="D747" s="220" t="str">
        <f t="shared" si="2"/>
        <v>#REF!</v>
      </c>
    </row>
    <row r="748" ht="15.75" customHeight="1">
      <c r="A748" s="220" t="str">
        <f t="shared" ref="A748:C748" si="21">#REF!</f>
        <v>#REF!</v>
      </c>
      <c r="B748" s="220" t="str">
        <f t="shared" si="21"/>
        <v>#REF!</v>
      </c>
      <c r="C748" s="220" t="str">
        <f t="shared" si="21"/>
        <v>#REF!</v>
      </c>
      <c r="D748" s="220" t="str">
        <f t="shared" si="2"/>
        <v>#REF!</v>
      </c>
    </row>
    <row r="749" ht="15.75" customHeight="1">
      <c r="A749" s="220" t="str">
        <f>Seeds!AA457</f>
        <v>M2-NyO-61b-I-1</v>
      </c>
      <c r="B749" s="220" t="str">
        <f>Seeds!Z457</f>
        <v>{
    "id": "M2-NyO-61b-I-1",
    "stimulus": "&lt;p&gt;¿Cuál de estos rectángulos representa {{T1}}? Selecciónalo.&lt;/p&gt;",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"T1",
                "label": "{{function}}",
                "function": "{{Q1}} == 2 ? 'dos mitades' : {{Q1}} == 3 ? 'tres tercios' : 'cuatro cuartos'",
                "temp": "true"
            },
            {
                "name": "A1",
                "label": "&lt;div class=\"fr-fractional-shape\" data-fraction={\"type\":\"RECTANGLE\",\"divisions\":{{Q1}},\"fill\":{{Q1}}}&gt;&lt;/div&gt;",
                "function": ""
            },
            {
                "name": "A2",
                "label": "&lt;div class=\"fr-fractional-shape\" data-fraction={\"type\":\"RECTANGLE\",\"divisions\":{{Q2}},\"fill\":{{Q2}}}&gt;&lt;/div&gt;",
                "function": "",
                "incorrect": "true"
            },
            {
                "name": "A3",
                "label": "&lt;div class=\"fr-fractional-shape\" data-fraction={\"type\":\"RECTANGLE\",\"divisions\":{{Q3}},\"fill\":{{Q3}}}&gt;&lt;/div&gt;",
                "function": "",
                "incorrect": "true"
            }
        ],
        "uniques": true
    },
    "algorithm": {
        "name": "trueFalse",
        "template": "Multiple choice – standard",
        "params": {
            "countCorrect": 1,
            "countIncorrect": 2,
            "showCheckIcon": false,
            "columns": 3
        }
    }
}</v>
      </c>
      <c r="C749" s="220" t="str">
        <f t="shared" ref="C749:C751" si="22">#REF!</f>
        <v>#REF!</v>
      </c>
      <c r="D749" s="220" t="str">
        <f t="shared" si="2"/>
        <v>#REF!</v>
      </c>
    </row>
    <row r="750" ht="15.75" customHeight="1">
      <c r="A750" s="220" t="str">
        <f>Seeds!AA458</f>
        <v>M2-NyO-61b-I-2</v>
      </c>
      <c r="B750" s="220" t="str">
        <f>Seeds!Z458</f>
        <v>{
    "id": "M2-NyO-61b-I-2",
    "stimulus": "&lt;p&gt;¿Cuál de estos rectángulos representa {{T1}}? Selecciónalo.&lt;/p&gt;",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"T1",
                "label": "{{function}}",
                "function": "Lemonlib.fractionToWords(1,{{Q1}}, 'es')",
                "temp": "true"
            },
            {
                "name": "A1",
                "label": "&lt;div class=\"fr-fractional-shape\" data-fraction={\"type\":\"RECTANGLE\",\"divisions\":{{Q1}},\"fill\":1}&gt;&lt;/div&gt;",
                "function": ""
            },
            {
                "name": "A2",
                "label": "&lt;div class=\"fr-fractional-shape\" data-fraction={\"type\":\"RECTANGLE\",\"divisions\":{{Q2}},\"fill\":1}&gt;&lt;/div&gt;",
                "function": "",
                "incorrect": "true"
            },
            {
                "name": "A3",
                "label": "&lt;div class=\"fr-fractional-shape\" data-fraction={\"type\":\"RECTANGLE\",\"divisions\":{{Q3}},\"fill\":1}&gt;&lt;/div&gt;",
                "function": "",
                "incorrect": "true"
            }
        ],
        "uniques": true
    },
    "algorithm": {
        "name": "trueFalse",
        "template": "Multiple choice – standard",
        "params": {
            "countCorrect": 1,
            "countIncorrect": 2,
            "showCheckIcon": false,
            "columns": 3
        }
    }
}</v>
      </c>
      <c r="C750" s="220" t="str">
        <f t="shared" si="22"/>
        <v>#REF!</v>
      </c>
      <c r="D750" s="220" t="str">
        <f t="shared" si="2"/>
        <v>#REF!</v>
      </c>
    </row>
    <row r="751" ht="15.75" customHeight="1">
      <c r="A751" s="220" t="str">
        <f>Seeds!AA459</f>
        <v>M2-NyO-61b-E-1</v>
      </c>
      <c r="B751" s="220" t="str">
        <f>Seeds!Z459</f>
        <v>{
    "id": "M2-NyO-61b-E-1",
    "stimulus": "&lt;p&gt;Completa la siguiente frase con la opción correcta.&lt;/p&gt;&lt;div style=\"display:flex; justify-content:center;\"&gt;&lt;div class=\"fr-fractional-shape\" data-fraction={\"type\":\"RECTANGLE\",\"divisions\":{{Q1}},\"fill\":1}&gt;&lt;/div&gt;&lt;/div&gt;",
    "template": "&lt;p&gt;La parte coloreada representa {{response}}.&lt;/p&gt;",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"A1",
                "label": "{{function}}",
                "function": "Lemonlib.fractionToWords(1,{{Q1}}, 'es')",
                "group": 1
            },
            {
                "name": "A2",
                "label": "{{function}}",
                "function": "Lemonlib.fractionToWords(1,{{Q2}}, 'es')",
                "group": 1,
                "incorrect": "true"
            },
            {
                "name": "A3",
                "label": "{{function}}",
                "function": "Lemonlib.fractionToWords(1,{{Q3}}, 'es')",
                "group": 1,
                "incorrect": "true"
            }
        ],
        "uniques": true
    },
    "algorithm": {
        "name": "groupResponses",
        "template": "Cloze with drop down"
    }
}</v>
      </c>
      <c r="C751" s="220" t="str">
        <f t="shared" si="22"/>
        <v>#REF!</v>
      </c>
      <c r="D751" s="220" t="str">
        <f t="shared" si="2"/>
        <v>#REF!</v>
      </c>
    </row>
    <row r="752" ht="15.75" customHeight="1">
      <c r="A752" s="220" t="str">
        <f t="shared" ref="A752:C752" si="23">#REF!</f>
        <v>#REF!</v>
      </c>
      <c r="B752" s="220" t="str">
        <f t="shared" si="23"/>
        <v>#REF!</v>
      </c>
      <c r="C752" s="220" t="str">
        <f t="shared" si="23"/>
        <v>#REF!</v>
      </c>
      <c r="D752" s="220" t="str">
        <f t="shared" si="2"/>
        <v>#REF!</v>
      </c>
    </row>
    <row r="753" ht="15.75" customHeight="1">
      <c r="A753" s="220" t="str">
        <f>Seeds!AA460</f>
        <v>M2-NyO-61b-E-2</v>
      </c>
      <c r="B753" s="220" t="str">
        <f>Seeds!Z460</f>
        <v>{
    "id": "M2-NyO-61b-E-2",
    "stimulus": "&lt;p&gt;Completa la siguiente frase con la opción correcta.&lt;/p&gt;&lt;div style=\"display:flex; justify-content:center;\"&gt;&lt;div class=\"fr-fractional-shape\" data-fraction={\"type\":\"RECTANGLE\",\"divisions\":{{Q1}},\"fill\":{{Q1}}}&gt;&lt;/div&gt;&lt;/div&gt;",
    "template": "&lt;p&gt;La parte coloreada representa {{response}}.&lt;/p&gt;",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"A1",
                "label": "{{function}}",
                "function": "{{Q1}} == 2 ? 'dos mitades' : {{Q1}} == 3 ? 'tres tercios' : 'cuatro cuartos'",
                "group": 1
            },
            {
                "name": "A2",
                "label": "{{function}}",
                "function": "{{Q2}} == 2 ? 'dos mitades' : {{Q2}} == 3 ? 'tres tercios' : 'cuatro cuartos'",
                "group": 1,
                "incorrect": "true"
            },
            {
                "name": "A3",
                "label": "{{function}}",
                "function": "{{Q3}} == 2 ? 'dos mitades' : {{Q3}} == 3 ? 'tres tercios' : 'cuatro cuartos'",
                "group": 1,
                "incorrect": "true"
            }
        ],
        "uniques": true
    },
    "algorithm": {
        "name": "groupResponses",
        "template": "Cloze with drop down"
    }
}</v>
      </c>
      <c r="C753" s="220" t="str">
        <f t="shared" ref="C753:C832" si="24">#REF!</f>
        <v>#REF!</v>
      </c>
      <c r="D753" s="220" t="str">
        <f t="shared" si="2"/>
        <v>#REF!</v>
      </c>
    </row>
    <row r="754" ht="15.75" customHeight="1">
      <c r="A754" s="220" t="str">
        <f>Seeds!AA774</f>
        <v>M2-G-9b-I-1</v>
      </c>
      <c r="B754" s="220" t="str">
        <f>Seeds!Z774</f>
        <v>{
    "id": "M2-G-9b-I-1",
    "stimulus": "&lt;p&gt;Completa la siguiente frase.&lt;/p&gt;&lt;div style=\"display:flex; justify-content:center;\"&gt;&lt;div class=\"lemo-fixed-to-responsive\" style=\"max-width: 250px;max-height: 250px;position: relative;width: 100%;display: inline-block;\"&gt;&lt;img src=\"https://blueberry-assets.oneclick.es/M2_G_9b_1.svg\" alt=\"\" tabindex=\"0\"&gt;&lt;/img&gt;&lt;div class=\"lemo-graphie-container\" style=\"position: absolute;top: 0;left: 0;width: 100%;height: 100%;\"&gt;&lt;div class=\"lemo-graphie\" style=\"position: relative; width: 100%; height: 100%;\"&gt;&lt;span class=\"lemo-graphie-label\" style=\"position: absolute; left: -9%; top: 44.5902%;\"&gt;{{Q1}} cm&lt;/span&gt;&lt;span class=\"lemo-graphie-label\" style=\"position: absolute; left:40.4238%; top: 78.0339%;\"&gt;{{T1}} cm&lt;/span&gt;&lt;/div&gt;&lt;/div&gt;&lt;/div&gt;&lt;/div&gt;",
    "template": "&lt;p&gt;El perímetro del rectángulo es de {{response}} cm.&lt;/p&gt;",
    "hint": "&lt;p&gt;El perímetro es la suma de la longitud de los lados:&lt;/p&gt;&lt;p style=\"text-align: center\"&gt;{{Q1}} cm + {{T1}} cm + {{Q1}} cm + {{T1}} cm = ...&lt;/p&gt;",
    "feedback": "&lt;p&gt;El perímetro es la suma de la longitud de los lados:&lt;/p&gt;&lt;p style=\"text-align: center\"&gt;{{Q1}} cm + {{T1}} cm + {{Q1}} cm + {{T1}} cm = {{A1}} cm&lt;/p&gt;",
    "seed": {
        "parameters": [
            {
                "name": "Q1",
                "label": null,
                "min": 2,
                "max": 9,
                "step": 1
            }
        ],
        "calculated": [
            {
                "name": "T1",
                "label": "{{function}}",
                "function": "{{Q1}}*2",
                "temp": true
            },
            {
                "name": "A1",
                "label": "{{function}}",
                "function": "{{T1}}*2+{{Q1}}*2",
                "group": 1
            },
            {
                "name": "A2",
                "label": "{{function}}",
                "function": "{{Q1}}+{{T1}}",
                "group": 1,
                "incorrect": true
            },
            {
                "name": "A3",
                "label": "{{function}}",
                "function": "{{Q1}}*4",
                "group": 1,
                "incorrect": true
            }
        ],
        "uniques": true
    },
    "algorithm": {
        "name": "groupResponses",
        "template": "Cloze with drop down"
    }
}</v>
      </c>
      <c r="C754" s="220" t="str">
        <f t="shared" si="24"/>
        <v>#REF!</v>
      </c>
      <c r="D754" s="220" t="str">
        <f t="shared" si="2"/>
        <v>#REF!</v>
      </c>
    </row>
    <row r="755" ht="15.75" customHeight="1">
      <c r="A755" s="220" t="str">
        <f>Seeds!AA775</f>
        <v>M2-G-9b-I-2</v>
      </c>
      <c r="B755" s="220" t="str">
        <f>Seeds!Z775</f>
        <v>{"id":"M2-G-9b-I-2","stimulus":"&lt;p&gt;Completa la siguiente frase.&lt;/p&gt;&lt;div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65%; top: 17%;\"&gt;{{Q1}} cm&lt;/span&gt;&lt;span class=\"lemo-graphie-label\" style=\"position: absolute; left: 75%;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cm&lt;/span&gt;&lt;/div&gt;&lt;/div&gt;&lt;/div&gt;&lt;/div&gt;","template":"&lt;/p&gt;El perímetro de este polígono es de {{response}} cm.&lt;/p&gt;","hint":"&lt;p&gt;El perímetro de un polígono es la suma de la longitud de todos sus lados.&lt;/p&gt;","feedback":"&lt;p&gt;El perímetro de un polígono es la suma de la longitud de todos sus lados.&lt;/p&gt;&lt;p&gt;{{Q1}} cm + {{Q1}} cm + {{Q1}} cm + {{Q1}} cm + {{Q1}} cm = {{A1}} cm.&lt;/p&gt;","seed":{"parameters":[{"name":"Q1","label":null,"min":2,"max":9,"step":1}],"calculated":[{"name":"A1","label":"{{function}}","function":"{{Q1}}*5","group":1},{"name":"A2","label":"{{function}}","function":"{{Q1}}+5","group":1,"incorrect":true},{"name":"A3","label":"{{function}}","function":"{{Q1}}*3","group":1,"incorrect":true}],"uniques":true},"algorithm":{"name":"groupResponses","template":"Cloze with drop down"}}</v>
      </c>
      <c r="C755" s="220" t="str">
        <f t="shared" si="24"/>
        <v>#REF!</v>
      </c>
      <c r="D755" s="220" t="str">
        <f t="shared" si="2"/>
        <v>#REF!</v>
      </c>
    </row>
    <row r="756" ht="15.75" customHeight="1">
      <c r="A756" s="220" t="str">
        <f>Seeds!AA776</f>
        <v>M2-G-9b-E-1</v>
      </c>
      <c r="B756" s="220" t="str">
        <f>Seeds!Z776</f>
        <v>{"id":"M2-G-9b-E-1","stimulus":"&lt;p&gt;Calcula el perímetro de este polígono.&lt;/p&gt;&lt;div style=\"display:flex; justify-content:center;\"&gt;&lt;div class=\"lemo-fixed-to-responsive\" style=\"max-width: 300px;max-height: 180px;position: relative;width: 100%;display: inline-block;\"&gt;&lt;img src=\"https://blueberry-assets.oneclick.es/M2_G_9b_3.svg\" alt=\"\" tabindex=\"0\"&gt;&lt;/img&gt;&lt;div class=\"lemo-graphie-container\" style=\"position: absolute;top: 0;left: 0;width: 100%;height: 100%;\"&gt;&lt;div class=\"lemo-graphie\" style=\"position: relative; width: 100%; height: 100%;\"&gt;&lt;span class=\"lemo-graphie-label\" style=\"position: absolute; left: 44.6978%; top: 78.9286%;\"&gt;{{T1}} cm&lt;/span&gt;&lt;span class=\"lemo-graphie-label\" style=\"position: absolute; left: 54.5323%; top: 29.1209%;\"&gt;{{T2}} cm&lt;/span&gt;&lt;span class=\"lemo-graphie-label\" style=\"position: absolute; left: 13%; top: 40.6799%;\"&gt;{{T3}} cm&lt;/span&gt;&lt;/div&gt;&lt;/div&gt;&lt;/div&gt;&lt;/div&gt;","template":"&lt;p&gt;El perímetro es de {{response}} cm.&lt;/p&gt;","hint":"&lt;p&gt;El perímetro de un polígono es la suma de la longitud de todos sus lados.&lt;/p&gt;","feedback":"&lt;p&gt;El perímetro de un polígono es la suma de la longitud de todos sus lados.&lt;/p&gt;&lt;p&gt;{{T1}} cm + {{T2}} cm + {{T3}} cm = {{A1}} cm&lt;/p&gt;","seed":{"parameters":[{"name":"Q1","label":null,"list":[1,2,3]}],"calculated":[{"name":"T1","label":"{{function}}","function":"4*{{Q1}}","temp":true},{"name":"T2","label":"{{function}}","function":"5*{{Q1}}","temp":true},{"name":"T3","label":"{{function}}","function":"3*{{Q1}}","temp":true},{"name":"A1","label":"{{function}}","function":"{{T1}}+{{T2}}+{{T3}}"}],"uniques":true},"algorithm":{"name":"calculateOperation","params":{"method":"equivLiteral","keyboard":"NUMERICAL"}}}</v>
      </c>
      <c r="C756" s="220" t="str">
        <f t="shared" si="24"/>
        <v>#REF!</v>
      </c>
      <c r="D756" s="220" t="str">
        <f t="shared" si="2"/>
        <v>#REF!</v>
      </c>
    </row>
    <row r="757" ht="15.75" customHeight="1">
      <c r="A757" s="220" t="str">
        <f>Seeds!AA777</f>
        <v>M2-G-9b-E-2</v>
      </c>
      <c r="B757" s="220" t="str">
        <f>Seeds!Z777</f>
        <v>{"id":"M2-G-9b-E-2","stimulus":"&lt;p&gt;Calcula el perímetro del cuadrado.&lt;/p&gt;&lt;div style=\"display:flex; justify-content:center;\"&gt;&lt;div class=\"lemo-fixed-to-responsive\" style=\"max-width: 250px;max-height: 250px;position: relative;width: 100%;display: inline-block;\"&gt;&lt;img src=\"https://blueberry-assets.oneclick.es/M2_G_9b_4.svg\" alt=\"\" tabindex=\"0\"&gt;&lt;/img&gt;&lt;div class=\"lemo-graphie-container\" style=\"position: absolute;top: 0;left: 0;width: 100%;height: 100%;\"&gt;&lt;div class=\"lemo-graphie\" style=\"position: relative; width: 100%; height: 100%;\"&gt;&lt;span class=\"lemo-graphie-label\" style=\"position: absolute; left: 79%; top: 46.0762%;\"&gt;{{Q1}} cm&lt;/span&gt;&lt;span class=\"lemo-graphie-label\" style=\"position: absolute; left: 43%; top: 75%;\"&gt;{{Q1}} cm&lt;/span&gt;&lt;/div&gt;&lt;/div&gt;&lt;/div&gt;&lt;/div&gt;","template":"&lt;p&gt;El perímetro es de {{response}} cm.&lt;/p&gt;","hint":"&lt;p&gt;El perímetro de un polígono es la suma de la longitud de todos sus lados.&lt;/p&gt;","feedback":"&lt;p&gt;El perímetro de un polígono es la suma de la longitud de todos sus lados.&lt;/p&gt;&lt;p&gt;{{Q1}} cm + {{Q1}} cm + {{Q1}} cm + {{Q1}} cm = {{A1}} cm&lt;/p&gt;","seed":{"parameters":[{"name":"Q1","label":null,"list":[1,2,3,4,5]}],"calculated":[{"name":"A1","label":"{{function}}","function":"{{Q1}}*4"}],"uniques":true},"algorithm":{"name":"calculateOperation","params":{"method":"equivLiteral","keyboard":"NUMERICAL"}}}</v>
      </c>
      <c r="C757" s="220" t="str">
        <f t="shared" si="24"/>
        <v>#REF!</v>
      </c>
      <c r="D757" s="220" t="str">
        <f t="shared" si="2"/>
        <v>#REF!</v>
      </c>
    </row>
    <row r="758" ht="15.75" customHeight="1">
      <c r="A758" s="220" t="str">
        <f>Seeds!AA778</f>
        <v>M2-G-9b-A-1</v>
      </c>
      <c r="B758" s="220" t="str">
        <f>Seeds!Z778</f>
        <v>{"id":"M2-G-9b-A-1","stimulus":"&lt;p&gt;Daniela quiere hacer el borde de un mántel con encaje. El mántel tiene la siguiente forma y su lado mide {{Q1}} cm. ¿Cuántos centímetros de encaje necesita?&lt;/p&gt;&lt;div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63%; top: 17%;\"&gt;{{Q1}} cm&lt;/span&gt;&lt;span class=\"lemo-graphie-label\" style=\"position: absolute; left: 72%;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cm&lt;/span&gt;&lt;/div&gt;&lt;/div&gt;&lt;/div&gt;&lt;/div&gt;","template":"&lt;p&gt;Necesita {{response}} cm.&lt;/p&gt;","hint":"&lt;p&gt;El perímetro de un polígono es la suma de la longitud de todos sus lados.&lt;/p&gt;","feedback":"&lt;p&gt;El perímetro de un polígono es la suma de la longitud de todos sus lados.&lt;/p&gt;&lt;p&gt;{{Q1}} cm + {{Q1}} cm + {{Q1}} cm + {{Q1}} cm + {{Q1}} cm = {{A1}} cm.&lt;/p&gt;","seed":{"parameters":[{"name":"Q1","label":null,"min":80,"max":100,"step":1}],"calculated":[{"name":"A1","label":"{{function}}","function":"{{Q1}}*5"}],"uniques":true},"algorithm":{"name":"calculateOperation","params":{"method":"equivLiteral","keyboard":"NUMERICAL"}}}</v>
      </c>
      <c r="C758" s="220" t="str">
        <f t="shared" si="24"/>
        <v>#REF!</v>
      </c>
      <c r="D758" s="220" t="str">
        <f t="shared" si="2"/>
        <v>#REF!</v>
      </c>
    </row>
    <row r="759" ht="15.75" customHeight="1">
      <c r="A759" s="220" t="str">
        <f>Seeds!AA779</f>
        <v>M2-G-9b-A-2</v>
      </c>
      <c r="B759" s="220" t="str">
        <f>Seeds!Z779</f>
        <v>{"id":"M2-G-9b-A-2","stimulus":"&lt;p&gt;Un granjero quiere cercar su huerto, que tiene forma de rectángulo. Si mide {{Q1}} m de ancho y {{T1}} m de largo. ¿Cuántos metros de cerca necesita?&lt;/p&gt;&lt;div style=\"display:flex; justify-content:center;\"&gt;&lt;div class=\"lemo-fixed-to-responsive\" style=\"max-width: 300px;max-height: 200px;position: relative;width: 100%;display: inline-block;\"&gt;&lt;img src=\"https://blueberry-assets.oneclick.es/M2_G_9b_5.svg\" alt=\"\" tabindex=\"0\"&gt;&lt;/img&gt;&lt;div class=\"lemo-graphie-container\" style=\"position: absolute;top: 0;left: 0;width: 100%;height: 100%;\"&gt;&lt;div class=\"lemo-graphie\" style=\"position: relative; width: 100%; height: 100%;\"&gt;&lt;span class=\"lemo-graphie-label\" style=\"position: absolute; left: 84.3758%; top: 54.2426%;\"&gt;{{Q1}} m&lt;/span&gt;&lt;span class=\"lemo-graphie-label\" style=\"position: absolute; left: 46.5389%; top: 94.5879%;\"&gt;{{T1}} m&lt;/span&gt;&lt;/div&gt;&lt;/div&gt;&lt;/div&gt;&lt;/div&gt;","template":"Necesita {{response}} m.","hint":"El perímetro de un polígono es la suma de la longitud de todos sus lados.","feedback":"&lt;p&gt;El perímetro de un polígono es la suma de la longitud de todos sus lados.&lt;/p&gt;&lt;p&gt;{{Q1}} cm + {{T1}} cm + {{Q1}} cm + {{T1}} cm = {{A1}} cm.&lt;/p&gt;","seed":{"parameters":[{"name":"Q1","label":null,"min":2,"max":9,"step":1}],"calculated":[{"name":"T1","label":"{{function}}","function":"{{Q1}}*2","temp":true},{"name":"A1","label":"{{function}}","function":"{{T1}}*2+{{Q1}}*2"}],"uniques":true},"algorithm":{"name":"calculateOperation","params":{"method":"equivLiteral","keyboard":"NUMERICAL"}}}</v>
      </c>
      <c r="C759" s="220" t="str">
        <f t="shared" si="24"/>
        <v>#REF!</v>
      </c>
      <c r="D759" s="220" t="str">
        <f t="shared" si="2"/>
        <v>#REF!</v>
      </c>
    </row>
    <row r="760" ht="15.75" customHeight="1">
      <c r="A760" s="220" t="str">
        <f>Seeds!AA780</f>
        <v>M2-G-9b-A-3</v>
      </c>
      <c r="B760" s="220" t="str">
        <f>Seeds!Z780</f>
        <v>{"id":"M2-G-9b-A-3","stimulus":"&lt;p&gt;Maria ha hecho una piscina para sus muñecas y quiere delimitarla con cinta adhesiva de colores. ¿Cuantos centímetros de cinta necesita para hacerlo?&lt;/p&gt;&lt;div style=\"display:flex; justify-content:center;\"&gt;&lt;div class=\"lemo-fixed-to-responsive\" style=\"max-width: 300px;max-height: 200px;position: relative;width: 100%;display: inline-block;\"&gt;&lt;img src=\"https://blueberry-assets.oneclick.es/M2_G_9b_6.svg\" alt=\"\" tabindex=\"0\"&gt;&lt;/img&gt;&lt;div class=\"lemo-graphie-container\" style=\"position: absolute;top: 0;left: 0;width: 100%;height: 100%;\"&gt;&lt;div class=\"lemo-graphie\" style=\"position: relative; width: 100%; height: 100%;\"&gt;&lt;span class=\"lemo-graphie-label\" style=\"position: absolute; left: 84%; top: 46%;\"&gt;{{Q1}} cm&lt;/span&gt;&lt;span class=\"lemo-graphie-label\" style=\"position: absolute; left: 45%; top: 94%;\"&gt;{{Q1}} cm&lt;/span&gt;&lt;span class=\"lemo-graphie-label\" style=\"position: absolute; left: 0.9892%; top: 46%;\"&gt;{{Q1}} cm&lt;/span&gt;&lt;span class=\"lemo-graphie-label\" style=\"position: absolute; left: 45%; top: -6%;\"&gt;{{Q1}} cm&lt;/span&gt;&lt;/div&gt;&lt;/div&gt;&lt;/div&gt;&lt;/div&gt;","template":"&lt;p&gt;Necesita {{response}} cm.&lt;/p&gt;","hint":"&lt;p&gt;El perímetro de un polígono es la suma de la longitud de todos sus lados.&lt;/p&gt;","feedback":"&lt;p&gt;El perímetro de un polígono es la suma de la longitud de todos sus lados.&lt;/p&gt;&lt;p&gt;{{Q1}} cm + {{Q1}} cm + {{Q1}} cm + {{Q1}} cm = {{A1}} cm.&lt;/p&gt;","seed":{"parameters":[{"name":"Q1","label":null,"min":60,"max":80,"step":1}],"calculated":[{"name":"A1","label":"{{function}}","function":"{{Q1}}*4"}],"uniques":true},"algorithm":{"name":"calculateOperation","params":{"method":"equivLiteral","keyboard":"NUMERICAL"}}}</v>
      </c>
      <c r="C760" s="220" t="str">
        <f t="shared" si="24"/>
        <v>#REF!</v>
      </c>
      <c r="D760" s="220" t="str">
        <f t="shared" si="2"/>
        <v>#REF!</v>
      </c>
    </row>
    <row r="761" ht="15.75" customHeight="1">
      <c r="A761" s="220" t="str">
        <f>Seeds!AA781</f>
        <v>M2-G-10a-I-1</v>
      </c>
      <c r="B761" s="220" t="str">
        <f>Seeds!Z781</f>
        <v>{"id":"M2-G-10a-I-1","stimulus":"&lt;p&gt;Completa la siguiente frase.&lt;/p&gt;","template":"&lt;p&gt;Un {{response}} está formado por una {{response}} y su interior.&lt;/p&gt;","hint":"&lt;p&gt;Un círculo esta formado por una circunferencia y su interior.&lt;/p&gt;","feedback":"&lt;p&gt;Un círculo esta formado por una circunferencia y su interior.&lt;/p&gt;","seed":{"parameters":[],"calculated":[{"name":"A1","label":"{{function}}","function":"círculo","group":1},{"name":"A2","label":"{{function}}","function":"circunferencia","incorrect":true,"group":1},{"name":"A3","label":"{{function}}","function":"círculo","incorrect":true,"group":2},{"name":"A4","label":"{{function}}","function":"circunferencia","group":2}],"uniques":true},"algorithm":{"name":"groupResponses","template":"Cloze with drop down"}}</v>
      </c>
      <c r="C761" s="220" t="str">
        <f t="shared" si="24"/>
        <v>#REF!</v>
      </c>
      <c r="D761" s="220" t="str">
        <f t="shared" si="2"/>
        <v>#REF!</v>
      </c>
    </row>
    <row r="762" ht="15.75" customHeight="1">
      <c r="A762" s="220" t="str">
        <f>Seeds!AA782</f>
        <v>M2-G-10a-I-2</v>
      </c>
      <c r="B762" s="220" t="str">
        <f>Seeds!Z782</f>
        <v>{"id":"M2-G-10a-I-2","stimulus":"&lt;p&gt;Arrastra la opción correcta para cada imagen.&lt;/p&gt;","template":"&lt;table style=\"width: 100%;\"&gt;&lt;tbody&gt;&lt;tr&gt;&lt;td style=\"width: 50.0%; text-align: center; border: none;\"&gt;&lt;div style=\"display:flex; justify-content:center;\"&gt;&lt;img src=\"https://blueberry-assets.oneclick.es/M2_G_10a_1.svg\" width=\"200\"&gt;&lt;/img&gt;&lt;/div&gt;&lt;/td&gt;&lt;td style=\"width: 50.0%; text-align: center; border: none;\"&gt;&lt;div style=\"display:flex; justify-content:center;\"&gt;&lt;img src=\"https://blueberry-assets.oneclick.es/M2_G_10a_2.svg\" width=\"200\"&gt;&lt;/img&gt;&lt;/div&gt;&lt;/td&gt;&lt;/tr&gt;&lt;tr&gt;&lt;td style=\"width: 50.0%; text-align: center; border: none;\"&gt;{{response}}&lt;/td&gt;&lt;td style=\"width: 50.0%; text-align: center; border: none;\"&gt;{{response}}&lt;/td&gt;&lt;/tr&gt;&lt;/tbody&gt;&lt;/table&gt;","hint":"&lt;p&gt;Un círculo esta formado por una circunferencia y su interior.&lt;/p&gt;","feedback":"&lt;p&gt;Un círculo esta formado por una circunferencia y su interior.&lt;/p&gt;","seed":{"parameters":[],"calculated":[{"name":"A1","label":"{{function}}","function":"Círculo"},{"name":"A2","label":"{{function}}","function":"Circunferencia"}],"uniques":true},"algorithm":{"name":"calculateOperation","template":"Cloze with drag &amp; drop","params":{"keyboard":"NUMERICAL"}}}</v>
      </c>
      <c r="C762" s="220" t="str">
        <f t="shared" si="24"/>
        <v>#REF!</v>
      </c>
      <c r="D762" s="220" t="str">
        <f t="shared" si="2"/>
        <v>#REF!</v>
      </c>
    </row>
    <row r="763" ht="15.75" customHeight="1">
      <c r="A763" s="220" t="str">
        <f>Seeds!AA783</f>
        <v>M2-G-10a-E-1</v>
      </c>
      <c r="B763" s="220" t="str">
        <f>Seeds!Z783</f>
        <v>{"id":"M2-G-10a-E-1","stimulus":"&lt;p&gt;Selecciona el objeto que tiene forma de circunferencia.&lt;/p&gt;","hint":"&lt;p&gt;Un círculo esta formado por una circunferencia y su interior.&lt;/p&gt;","feedback":"&lt;p&gt;Un círculo esta formado por una circunferencia y su interior.&lt;/p&gt;","seed":{"parameters":[],"calculated":[{"name":"A1","label":"{{function}}","function":"&lt;div style=\"display:flex; justify-content:center;\"&gt;&lt;img src=\"https://blueberry-assets.oneclick.es/M2_G_10a_3.svg\" width=\"300\"&gt;&lt;/img&gt;&lt;/div&gt;"},{"name":"A2","label":"{{function}}","function":"&lt;div style=\"display:flex; justify-content:center;\"&gt;&lt;img src=\"https://blueberry-assets.oneclick.es/M2_G_10a_4.svg\" width=\"300\"&gt;&lt;/img&gt;&lt;/div&gt;"},{"name":"A3","label":"{{function}}","function":"&lt;div style=\"display:flex; justify-content:center;\"&gt;&lt;img src=\"https://blueberry-assets.oneclick.es/M2_G_10a_5.svg\" width=\"300\"&gt;&lt;/img&gt;&lt;/div&gt;"},{"name":"A4","label":"{{function}}","function":"&lt;div style=\"display:flex; justify-content:center;\"&gt;&lt;img src=\"https://blueberry-assets.oneclick.es/M2_G_10a_6.svg\" width=\"300\"&gt;&lt;/img&gt;&lt;/div&gt;","incorrect":true},{"name":"A5","label":"{{function}}","function":"&lt;div style=\"display:flex; justify-content:center;\"&gt;&lt;img src=\"https://blueberry-assets.oneclick.es/M2_G_10a_7.svg\" width=\"300\"&gt;&lt;/img&gt;&lt;/div&gt;","incorrect":true},{"name":"A6","label":"{{function}}","function":"&lt;div style=\"display:flex; justify-content:center;\"&gt;&lt;img src=\"https://blueberry-assets.oneclick.es/M2_G_10a_8.svg\" width=\"300\"&gt;&lt;/img&gt;&lt;/div&gt;","incorrect":true}],"uniques":true},"algorithm":{"name":"trueFalse","template":"Multiple choice – standard","params":{"countCorrect":1,"countIncorrect":2,"showCheckIcon":false,"columns":3}}}</v>
      </c>
      <c r="C763" s="220" t="str">
        <f t="shared" si="24"/>
        <v>#REF!</v>
      </c>
      <c r="D763" s="220" t="str">
        <f t="shared" si="2"/>
        <v>#REF!</v>
      </c>
    </row>
    <row r="764" ht="15.75" customHeight="1">
      <c r="A764" s="220" t="str">
        <f>Seeds!AA784</f>
        <v>M2-G-10a-E-2</v>
      </c>
      <c r="B764" s="220" t="str">
        <f>Seeds!Z784</f>
        <v>{"id":"M2-G-10a-E-2","stimulus":"&lt;p&gt;Selecciona el objeto que tiene forma de círculo.&lt;/p&gt;","hint":"&lt;p&gt;Un círculo esta formado por una circunferencia y su interior.&lt;/p&gt;","feedback":"&lt;p&gt;Un círculo esta formado por una circunferencia y su interior.&lt;/p&gt;","seed":{"parameters":[],"calculated":[{"name":"A1","label":"{{function}}","function":"&lt;div style=\"display:flex; justify-content:center;\"&gt;&lt;img src=\"https://blueberry-assets.oneclick.es/M2_G_10a_3.svg\" width=\"300\"&gt;&lt;/img&gt;&lt;/div&gt;","incorrect":true},{"name":"A2","label":"{{function}}","function":"&lt;div style=\"display:flex; justify-content:center;\"&gt;&lt;img src=\"https://blueberry-assets.oneclick.es/M2_G_10a_4.svg\" width=\"300\"&gt;&lt;/img&gt;&lt;/div&gt;","incorrect":true},{"name":"A3","label":"{{function}}","function":"&lt;div style=\"display:flex; justify-content:center;\"&gt;&lt;img src=\"https://blueberry-assets.oneclick.es/M2_G_10a_5.svg\" width=\"300\"&gt;&lt;/img&gt;&lt;/div&gt;","incorrect":true},{"name":"A4","label":"{{function}}","function":"&lt;div style=\"display:flex; justify-content:center;\"&gt;&lt;img src=\"https://blueberry-assets.oneclick.es/M2_G_10a_6.svg\" width=\"300\"&gt;&lt;/img&gt;&lt;/div&gt;"},{"name":"A5","label":"{{function}}","function":"&lt;div style=\"display:flex; justify-content:center;\"&gt;&lt;img src=\"https://blueberry-assets.oneclick.es/M2_G_10a_7.svg\" width=\"300\"&gt;&lt;/img&gt;&lt;/div&gt;"},{"name":"A6","label":"{{function}}","function":"&lt;div style=\"display:flex; justify-content:center;\"&gt;&lt;img src=\"https://blueberry-assets.oneclick.es/M2_G_10a_8.svg\" width=\"300\"&gt;&lt;/img&gt;&lt;/div&gt;"}],"uniques":true},"algorithm":{"name":"trueFalse","template":"Multiple choice – standard","params":{"countCorrect":1,"countIncorrect":2,"showCheckIcon":false,"columns":3}}}</v>
      </c>
      <c r="C764" s="220" t="str">
        <f t="shared" si="24"/>
        <v>#REF!</v>
      </c>
      <c r="D764" s="220" t="str">
        <f t="shared" si="2"/>
        <v>#REF!</v>
      </c>
    </row>
    <row r="765" ht="15.75" customHeight="1">
      <c r="A765" s="220" t="str">
        <f>Seeds!AA785</f>
        <v>M2-G-10b-I-1</v>
      </c>
      <c r="B765" s="220" t="str">
        <f>Seeds!Z785</f>
        <v>{"id":"M2-G-10b-I-1","stimulus":"&lt;p&gt;Indica en cuál de las siguientes imágenes está marcado el centro de la circunferencia.&lt;/p&gt;","hint":"&lt;div style=\"display:flex; justify-content:center;\"&gt;&lt;img src=\"https://blueberry-assets.oneclick.es/M2_G_10b_10.svg\" width=\"450\"&gt;&lt;/img&gt;&lt;/div&gt;","feedback":"&lt;div style=\"display:flex; justify-content:center;\"&gt;&lt;img src=\"https://blueberry-assets.oneclick.es/M2_G_10b_10.svg\" width=\"450\"&gt;&lt;/img&gt;&lt;/div&gt;","seed":{"parameters":[],"calculated":[{"name":"A1","label":"{{function}}","function":"&lt;div style=\"display:flex; justify-content:center;\"&gt;&lt;img src=\"https://blueberry-assets.oneclick.es/M2_G_10b_1.svg\" width=\"300\"&gt;&lt;/img&gt;&lt;/div&gt;"},{"name":"A2","label":"{{function}}","function":"&lt;div style=\"display:flex; justify-content:center;\"&gt;&lt;img src=\"https://blueberry-assets.oneclick.es/M2_G_10b_2.svg\" width=\"300\"&gt;&lt;/img&gt;&lt;/div&gt;","incorrect":true},{"name":"A3","label":"{{function}}","function":"&lt;div style=\"display:flex; justify-content:center;\"&gt;&lt;img src=\"https://blueberry-assets.oneclick.es/M2_G_10b_3.svg\" width=\"300\"&gt;&lt;/img&gt;&lt;/div&gt;","incorrect":true}],"uniques":true},"algorithm":{"name":"trueFalse","template":"Multiple choice – standard","params":{"countCorrect":1,"countIncorrect":2,"showCheckIcon":false,"columns":3}}}</v>
      </c>
      <c r="C765" s="220" t="str">
        <f t="shared" si="24"/>
        <v>#REF!</v>
      </c>
      <c r="D765" s="220" t="str">
        <f t="shared" si="2"/>
        <v>#REF!</v>
      </c>
    </row>
    <row r="766" ht="15.75" customHeight="1">
      <c r="A766" s="220" t="str">
        <f>Seeds!AA786</f>
        <v>M2-G-10b-I-2</v>
      </c>
      <c r="B766" s="220" t="str">
        <f>Seeds!Z786</f>
        <v>{"id":"M2-G-10b-I-2","stimulus":"&lt;p&gt;Indica en cuál de las siguientes imágenes está marcado el radio de la circunferencia.&lt;/p&gt;","hint":"&lt;div style=\"display:flex; justify-content:center;\"&gt;&lt;img src=\"https://blueberry-assets.oneclick.es/M2_G_10b_10.svg\" width=\"450\"&gt;&lt;/img&gt;&lt;/div&gt;","feedback":"&lt;div style=\"display:flex; justify-content:center;\"&gt;&lt;img src=\"https://blueberry-assets.oneclick.es/M2_G_10b_10.svg\" width=\"450\"&gt;&lt;/img&gt;&lt;/div&gt;","seed":{"parameters":[],"calculated":[{"name":"A1","label":"{{function}}","function":"&lt;div style=\"display:flex; justify-content:center;\"&gt;&lt;img src=\"https://blueberry-assets.oneclick.es/M2_G_10b_4.svg\" width=\"300\"&gt;&lt;/img&gt;&lt;/div&gt;"},{"name":"A2","label":"{{function}}","function":"&lt;div style=\"display:flex; justify-content:center;\"&gt;&lt;img src=\"https://blueberry-assets.oneclick.es/M2_G_10b_5.svg\" width=\"300\"&gt;&lt;/img&gt;&lt;/div&gt;","incorrect":true},{"name":"A3","label":"{{function}}","function":"&lt;div style=\"display:flex; justify-content:center;\"&gt;&lt;img src=\"https://blueberry-assets.oneclick.es/M2_G_10b_6.svg\" width=\"300\"&gt;&lt;/img&gt;&lt;/div&gt;","incorrect":true}],"uniques":true},"algorithm":{"name":"trueFalse","template":"Multiple choice – standard","params":{"countCorrect":1,"countIncorrect":2,"showCheckIcon":false,"columns":3}}}</v>
      </c>
      <c r="C766" s="220" t="str">
        <f t="shared" si="24"/>
        <v>#REF!</v>
      </c>
      <c r="D766" s="220" t="str">
        <f t="shared" si="2"/>
        <v>#REF!</v>
      </c>
    </row>
    <row r="767" ht="15.75" customHeight="1">
      <c r="A767" s="220" t="str">
        <f>Seeds!AA787</f>
        <v>M2-G-10b-E-1</v>
      </c>
      <c r="B767" s="220" t="str">
        <f>Seeds!Z787</f>
        <v>{
    "id": "M2-G-10b-E-1",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"M2_G_10b_7.svg",
                    "M2_G_10b_8.svg",
                    "M2_G_10b_9.svg"
                ]
            }
        ],
        "calculated": [
            {
                "name": "A1",
                "label": "{{function}}",
                "function": "centro",
                "incorrect": true,
                "group": 1
            },
            {
                "name": "A2",
                "label": "{{function}}",
                "function": "radio",
                "group": 1
            },
            {
                "name": "A3",
                "label": "{{function}}",
                "function": "diámetro",
                "incorrect": true,
                "group": 1
            }
        ],
        "uniques": true
    },
    "algorithm": {
        "name": "groupResponses",
        "template": "Cloze with drop down"
    }
}</v>
      </c>
      <c r="C767" s="220" t="str">
        <f t="shared" si="24"/>
        <v>#REF!</v>
      </c>
      <c r="D767" s="220" t="str">
        <f t="shared" si="2"/>
        <v>#REF!</v>
      </c>
    </row>
    <row r="768" ht="15.75" customHeight="1">
      <c r="A768" s="220" t="str">
        <f>Seeds!AA788</f>
        <v>M2-G-10b-E-2</v>
      </c>
      <c r="B768" s="220" t="str">
        <f>Seeds!Z788</f>
        <v>{
    "id": "M2-G-10b-E-2",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"M2_G_10b_7a.svg",
                    "M2_G_10b_8a.svg",
                    "M2_G_10b_9a.svg"
                ]
            }
        ],
        "calculated": [
            {
                "name": "A1",
                "label": "{{function}}",
                "function": "centro",
                "group": 1
            },
            {
                "name": "A2",
                "label": "{{function}}",
                "function": "radio",
                "incorrect": true,
                "group": 1
            },
            {
                "name": "A3",
                "label": "{{function}}",
                "function": "diámetro",
                "incorrect": true,
                "group": 1
            }
        ],
        "uniques": true
    },
    "algorithm": {
        "name": "groupResponses",
        "template": "Cloze with drop down"
    }
}</v>
      </c>
      <c r="C768" s="220" t="str">
        <f t="shared" si="24"/>
        <v>#REF!</v>
      </c>
      <c r="D768" s="220" t="str">
        <f t="shared" si="2"/>
        <v>#REF!</v>
      </c>
    </row>
    <row r="769" ht="15.75" customHeight="1">
      <c r="A769" s="220" t="str">
        <f>Seeds!AA789</f>
        <v>M2-G-10b-E-3</v>
      </c>
      <c r="B769" s="220" t="str">
        <f>Seeds!Z789</f>
        <v>{
    "id": "M2-G-10b-E-3",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"M2_G_10b_7b.svg",
                    "M2_G_10b_8b.svg",
                    "M2_G_10b_9b.svg"
                ]
            }
        ],
        "calculated": [
            {
                "name": "A1",
                "label": "{{function}}",
                "function": "centro",
                "incorrect": true,
                "group": 1
            },
            {
                "name": "A2",
                "label": "{{function}}",
                "function": "radio",
                "incorrect": true,
                "group": 1
            },
            {
                "name": "A3",
                "label": "{{function}}",
                "function": "diámetro",
                "group": 1
            }
        ],
        "uniques": true
    },
    "algorithm": {
        "name": "groupResponses",
        "template": "Cloze with drop down"
    }
}</v>
      </c>
      <c r="C769" s="220" t="str">
        <f t="shared" si="24"/>
        <v>#REF!</v>
      </c>
      <c r="D769" s="220" t="str">
        <f t="shared" si="2"/>
        <v>#REF!</v>
      </c>
    </row>
    <row r="770" ht="15.75" customHeight="1">
      <c r="A770" s="220" t="str">
        <f>Seeds!AA790</f>
        <v>M2-G-11a-I-1</v>
      </c>
      <c r="B770" s="220" t="str">
        <f>Seeds!Z790</f>
        <v>{"id":"M2-G-11a-I-1","stimulus":"&lt;p&gt;Selecciona el poliedro que sea un prisma.&lt;/p&gt;","hint":"&lt;p&gt;Los prismas tienen dos bases y sus caras laterales son paralelogramos.&lt;/p&gt;","feedback":"&lt;p&gt;Los prismas tienen dos bases y sus caras laterales son paralelogramos.&lt;/p&gt;","seed":{"parameters":[],"calculated":[{"name":"A1","label":"{{function}}","function":"&lt;div style=\"display:flex; justify-content:center;\"&gt;&lt;img src=\"https://blueberry-assets.oneclick.es/M2_G_12a_1.svg\" width=\"300\"&gt;&lt;/img&gt;&lt;/div&gt;"},{"name":"A2","label":"{{function}}","function":"&lt;div style=\"display:flex; justify-content:center;\"&gt;&lt;img src=\"https://blueberry-assets.oneclick.es/M2_G_11a_15.svg\" width=\"300\"&gt;&lt;/img&gt;&lt;/div&gt;"},{"name":"A3","label":"{{function}}","function":"&lt;div style=\"display:flex; justify-content:center;\"&gt;&lt;img src=\"https://blueberry-assets.oneclick.es/M2_G_11a_16.svg\" width=\"300\"&gt;&lt;/img&gt;&lt;/div&gt;"},{"name":"A4","label":"{{function}}","function":"&lt;div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width=\"300\"&gt;&lt;/img&gt;&lt;/div&gt;","incorrect":true},{"name":"A6","label":"{{function}}","function":"&lt;div style=\"display:flex; justify-content:center;\"&gt;&lt;img src=\"https://blueberry-assets.oneclick.es/M2_G_11a_19.svg\" width=\"300\"&gt;&lt;/img&gt;&lt;/div&gt;","incorrect":true}],"uniques":true},"algorithm":{"name":"trueFalse","template":"Multiple choice – standard","params":{"countCorrect":1,"countIncorrect":2,"showCheckIcon":false,"columns":3}}}</v>
      </c>
      <c r="C770" s="220" t="str">
        <f t="shared" si="24"/>
        <v>#REF!</v>
      </c>
      <c r="D770" s="220" t="str">
        <f t="shared" si="2"/>
        <v>#REF!</v>
      </c>
    </row>
    <row r="771" ht="15.75" customHeight="1">
      <c r="A771" s="220" t="str">
        <f>Seeds!AA791</f>
        <v>M2-G-11a-E-1</v>
      </c>
      <c r="B771" s="220" t="str">
        <f>Seeds!Z791</f>
        <v>{
    "id": "M2-G-11a-E-1",
    "stimulus": "&lt;p&gt;¿Cuál de estos juguetes tiene forma de prisma? Selecciona.&lt;/p&gt;",
    "hint": "&lt;p&gt;Los prismas tienen dos bases y sus caras laterales son paralelogramos.&lt;/p&gt;",
    "feedback": "&lt;p&gt;Los prismas tienen dos bases y sus caras laterales son paralelogramos.&lt;/p&gt;",
    "seed": {
        "parameters": [
            {
                "name": "Q1",
                "label": null,
                "list": [
                    "M2_G_11a_1.svg",
                    "M2_G_11a_2.svg"
                ]
            },
            {
                "name": "Q2",
                "label": null,
                "list": [
                    "M2_G_11a_3.svg",
                    "M2_G_11a_4.svg",
                    "M2_G_11a_5.svg"
                ]
            },
            {
                "name": "Q3",
                "label": null,
                "list": [
                    "M2_G_11a_3.svg",
                    "M2_G_11a_4.svg",
                    "M2_G_11a_5.svg"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71" s="220" t="str">
        <f t="shared" si="24"/>
        <v>#REF!</v>
      </c>
      <c r="D771" s="220" t="str">
        <f t="shared" si="2"/>
        <v>#REF!</v>
      </c>
    </row>
    <row r="772" ht="15.75" customHeight="1">
      <c r="A772" s="220" t="str">
        <f>Seeds!AA792</f>
        <v>M2-G-11a-E-2</v>
      </c>
      <c r="B772" s="220" t="str">
        <f>Seeds!Z792</f>
        <v>{
    "id": "M2-G-11a-E-2",
    "stimulus": "&lt;p&gt;Selecciona el objeto que tiene la base en forma de prisma.&lt;/p&gt;",
    "hint": "&lt;p&gt;Los prismas tienen dos bases y sus caras laterales son paralelogramos.&lt;/p&gt;",
    "feedback": "&lt;p&gt;Los prismas tienen dos bases y sus caras laterales son paralelogramos.&lt;/p&gt;",
    "seed": {
        "parameters": [
            {
                "name": "Q1",
                "label": null,
                "list": [
                    "M2_G_11a_6.svg",
                    "M2_G_11a_7.svg"
                ]
            },
            {
                "name": "Q2",
                "label": null,
                "list": [
                    "M2_G_11a_8.svg",
                    "M2_G_11a_9.svg",
                    "M2_G_11a_10.svg"
                ]
            },
            {
                "name": "Q3",
                "label": null,
                "list": [
                    "M2_G_11a_8.svg",
                    "M2_G_11a_9.svg",
                    "M2_G_11a_10.svg"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72" s="220" t="str">
        <f t="shared" si="24"/>
        <v>#REF!</v>
      </c>
      <c r="D772" s="220" t="str">
        <f t="shared" si="2"/>
        <v>#REF!</v>
      </c>
    </row>
    <row r="773" ht="15.75" customHeight="1">
      <c r="A773" s="220" t="str">
        <f>Seeds!AA793</f>
        <v>M2-G-11a-E-3</v>
      </c>
      <c r="B773" s="220" t="str">
        <f>Seeds!Z793</f>
        <v>{
    "id": "M2-G-11a-E-3",
    "stimulus": "&lt;p&gt;¿Cuál de estos regalos tiene forma de prisma? Haz clic en él.&lt;/p&gt;",
    "hint": "&lt;p&gt;Los prismas tienen dos bases y sus caras laterales son paralelogramos.&lt;/p&gt;",
    "feedback": "&lt;p&gt;Los prismas tienen dos bases y sus caras laterales son paralelogramos.&lt;/p&gt;",
    "seed": {
        "parameters": [
            {
                "name": "Q1",
                "label": null,
                "list": [
                    "M2_G_11a_11.svg",
                    "M2_G_11a_12.svg"
                ]
            },
            {
                "name": "Q2",
                "label": null,
                "list": [
                    "M2_G_11a_13.svg",
                    "M2_G_11a_14.svg"
                ]
            },
            {
                "name": "Q3",
                "label": null,
                "list": [
                    "M2_G_11a_13.svg",
                    "M2_G_11a_14.svg"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73" s="220" t="str">
        <f t="shared" si="24"/>
        <v>#REF!</v>
      </c>
      <c r="D773" s="220" t="str">
        <f t="shared" si="2"/>
        <v>#REF!</v>
      </c>
    </row>
    <row r="774" ht="15.75" customHeight="1">
      <c r="A774" s="220" t="str">
        <f>Seeds!AA794</f>
        <v>M2-G-11b-I-1</v>
      </c>
      <c r="B774" s="220" t="str">
        <f>Seeds!Z794</f>
        <v>{"id":"M2-G-11b-I-1","stimulus":"&lt;p&gt;Selecciona el cubo.&lt;/p&gt;","hint":"&lt;p&gt;El cubo es un poliedro con seis caras cuadradas.&lt;/p&gt;","feedback":"&lt;p&gt;El cubo es un poliedro con seis caras cuadradas.&lt;/p&gt;","seed":{"parameters":[],"calculated":[{"name":"A1","label":"{{function}}","function":"&lt;div style=\"display:flex; justify-content:center;\"&gt;&lt;img src=\"https://blueberry-assets.oneclick.es/M2_G_12b_3.svg\" width=\"300\"&gt;&lt;/img&gt;&lt;/div&gt;"},{"name":"A2","label":"{{function}}","function":"&lt;div style=\"display:flex; justify-content:center;\"&gt;&lt;img src=\"https://blueberry-assets.oneclick.es/M2_G_12b_6.svg\" width=\"300\"&gt;&lt;/img&gt;&lt;/div&gt;","incorrect":true},{"name":"A3","label":"{{function}}","function":"&lt;div style=\"display:flex; justify-content:center;\"&gt;&lt;img src=\"https://blueberry-assets.oneclick.es/M2_G_11a_16.svg\" width=\"300\"&gt;&lt;/img&gt;&lt;/div&gt;","incorrect":true},{"name":"A4","label":"{{function}}","function":"&lt;div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width=\"300\"&gt;&lt;/img&gt;&lt;/div&gt;","incorrect":true}],"uniques":true},"algorithm":{"name":"trueFalse","template":"Multiple choice – standard","params":{"countCorrect":1,"countIncorrect":2,"showCheckIcon":false,"columns":3}}}</v>
      </c>
      <c r="C774" s="220" t="str">
        <f t="shared" si="24"/>
        <v>#REF!</v>
      </c>
      <c r="D774" s="220" t="str">
        <f t="shared" si="2"/>
        <v>#REF!</v>
      </c>
    </row>
    <row r="775" ht="15.75" customHeight="1">
      <c r="A775" s="220" t="str">
        <f>Seeds!AA795</f>
        <v>M2-G-11b-E-1</v>
      </c>
      <c r="B775" s="220" t="str">
        <f>Seeds!Z795</f>
        <v>{"id":"M2-G-11b-E-1","stimulus":"&lt;p&gt;Julieta tiene tres jabones artesanales y sabe que el jabón con forma de cubo es de aroma a rosas. Selecciona el jabón con aroma a rosas.&lt;/p&gt;","hint":"&lt;p&gt;El cubo es un poliedro con seis caras cuadradas.&lt;/p&gt;","feedback":"&lt;p&gt;El cubo es un poliedro con seis caras cuadradas.&lt;/p&gt;","seed":{"parameters":[],"calculated":[{"name":"A1","label":"{{function}}","function":"&lt;div style=\"display:flex; justify-content:center;\"&gt;&lt;img src=\"https://blueberry-assets.oneclick.es/M2_G_11b_6.svg\" width=\"300\"&gt;&lt;/img&gt;&lt;/div&gt;"},{"name":"A2","label":"{{function}}","function":"&lt;div style=\"display:flex; justify-content:center;\"&gt;&lt;img src=\"https://blueberry-assets.oneclick.es/M2_G_11b_7.svg\" width=\"300\"&gt;&lt;/img&gt;&lt;/div&gt;","incorrect":true},{"name":"A3","label":"{{function}}","function":"&lt;div style=\"display:flex; justify-content:center;\"&gt;&lt;img src=\"https://blueberry-assets.oneclick.es/M2_G_11b_8.svg\" width=\"300\"&gt;&lt;/img&gt;&lt;/div&gt;","incorrect":true}],"uniques":true},"algorithm":{"name":"trueFalse","template":"Multiple choice – standard","params":{"countCorrect":1,"countIncorrect":2,"showCheckIcon":false,"columns":3}}}</v>
      </c>
      <c r="C775" s="220" t="str">
        <f t="shared" si="24"/>
        <v>#REF!</v>
      </c>
      <c r="D775" s="220" t="str">
        <f t="shared" si="2"/>
        <v>#REF!</v>
      </c>
    </row>
    <row r="776" ht="15.75" customHeight="1">
      <c r="A776" s="220" t="str">
        <f>Seeds!AA796</f>
        <v>M2-G-11b-E-2</v>
      </c>
      <c r="B776" s="220" t="str">
        <f>Seeds!Z796</f>
        <v>{"id":"M2-G-11b-E-2","stimulus":"&lt;p&gt;En la familia de Macarena cada hermano tiene un cofre con juguetes, pero solo el suyo tiene forma de cubo. Indica cuál es el cofre de Macarena.&lt;/p&gt;","hint":"&lt;p&gt;El cubo es un poliedro con seis caras cuadradas.&lt;/p&gt;","feedback":"&lt;p&gt;El cubo es un poliedro con seis caras cuadradas.&lt;/p&gt;","seed":{"parameters":[],"calculated":[{"name":"A1","label":"{{function}}","function":"&lt;div style=\"display:flex; justify-content:center;\"&gt;&lt;img src=\"https://blueberry-assets.oneclick.es/M2_G_11b_9.svg\" width=\"300\"&gt;&lt;/img&gt;&lt;/div&gt;"},{"name":"A2","label":"{{function}}","function":"&lt;div style=\"display:flex; justify-content:center;\"&gt;&lt;img src=\"https://blueberry-assets.oneclick.es/M2_G_11b_10.svg\" width=\"300\"&gt;&lt;/img&gt;&lt;/div&gt;","incorrect":true},{"name":"A3","label":"{{function}}","function":"&lt;div style=\"display:flex; justify-content:center;\"&gt;&lt;img src=\"https://blueberry-assets.oneclick.es/M2_G_11b_11.svg\" width=\"300\"&gt;&lt;/img&gt;&lt;/div&gt;","incorrect":true}],"uniques":true},"algorithm":{"name":"trueFalse","template":"Multiple choice – standard","params":{"countCorrect":1,"countIncorrect":2,"showCheckIcon":false,"columns":3}}}</v>
      </c>
      <c r="C776" s="220" t="str">
        <f t="shared" si="24"/>
        <v>#REF!</v>
      </c>
      <c r="D776" s="220" t="str">
        <f t="shared" si="2"/>
        <v>#REF!</v>
      </c>
    </row>
    <row r="777" ht="15.75" customHeight="1">
      <c r="A777" s="220" t="str">
        <f>Seeds!AA797</f>
        <v>M2-G-11b-E-3</v>
      </c>
      <c r="B777" s="220" t="str">
        <f>Seeds!Z797</f>
        <v>{
    "id": "M2-G-11b-E-3",
    "stimulus": "&lt;p&gt;Para completar la construcción de un castillo de juguete, Cristian necesita un bloque en forma de cubo. Indica qué bloque necesita Cristian.&lt;/p&gt;",
    "hint": "&lt;p&gt;El cubo es un poliedro con seis caras cuadradas.&lt;/p&gt;",
    "feedback": "&lt;p&gt;El cubo es un poliedro con seis caras cuadradas.&lt;/p&gt;",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v>
      </c>
      <c r="C777" s="220" t="str">
        <f t="shared" si="24"/>
        <v>#REF!</v>
      </c>
      <c r="D777" s="220" t="str">
        <f t="shared" si="2"/>
        <v>#REF!</v>
      </c>
    </row>
    <row r="778" ht="15.75" customHeight="1">
      <c r="A778" s="220" t="str">
        <f>Seeds!AA798</f>
        <v>M2-G-11c-I-1</v>
      </c>
      <c r="B778" s="220" t="str">
        <f>Seeds!Z798</f>
        <v>{"id":"M2-G-11c-I-1","stimulus":"&lt;p&gt;De los siguientes poliedros, selecciona la pirámide.&lt;/p&gt;","hint":"&lt;p&gt;En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src=\"https://blueberry-assets.oneclick.es/M2_G_11a_17.svg\" width=\"300\"&gt;&lt;/img&gt;&lt;/div&gt;"},{"name":"A2","label":"{{function}}","function":"&lt;div style=\"display:flex; justify-content:center;\"&gt;&lt;img src=\"https://blueberry-assets.oneclick.es/M2_G_11a_19.svg\" width=\"300\"&gt;&lt;/img&gt;&lt;/div&gt;"},{"name":"A3","label":"{{function}}","function":"&lt;div style=\"display:flex; justify-content:center;\"&gt;&lt;img src=\"https://blueberry-assets.oneclick.es/M2_G_13a_3.svg\" width=\"300\"&gt;&lt;/img&gt;&lt;/div&gt;","incorrect":true},{"name":"A4","label":"{{function}}","function":"&lt;div style=\"display:flex; justify-content:center;\"&gt;&lt;img src=\"https://blueberry-assets.oneclick.es/M2_G_11a_15.svg\" width=\"300\"&gt;&lt;/img&gt;&lt;/div&gt;","incorrect":true},{"name":"A5","label":"{{function}}","function":"&lt;div style=\"display:flex; justify-content:center;\"&gt;&lt;img src=\"https://blueberry-assets.oneclick.es/M2_G_13a_6.svg\" width=\"300\"&gt;&lt;/img&gt;&lt;/div&gt;","incorrect":true},{"name":"A6","label":"{{function}}","function":"&lt;div style=\"display:flex; justify-content:center;\"&gt;&lt;img src=\"https://blueberry-assets.oneclick.es/M2_G_11a_18.svg\" width=\"300\"&gt;&lt;/img&gt;&lt;/div&gt;","incorrect":true},{"name":"A7","label":"{{function}}","function":"&lt;div style=\"display:flex; justify-content:center;\"&gt;&lt;img src=\"https://blueberry-assets.oneclick.es/M2_G_11c_9.svg\" width=\"300\"&gt;&lt;/img&gt;&lt;/div&gt;","incorrect":true}],"uniques":true},"algorithm":{"name":"trueFalse","template":"Multiple choice – standard","params":{"countCorrect":1,"countIncorrect":2,"showCheckIcon":false,"columns":3}}}</v>
      </c>
      <c r="C778" s="220" t="str">
        <f t="shared" si="24"/>
        <v>#REF!</v>
      </c>
      <c r="D778" s="220" t="str">
        <f t="shared" si="2"/>
        <v>#REF!</v>
      </c>
    </row>
    <row r="779" ht="15.75" customHeight="1">
      <c r="A779" s="220" t="str">
        <f>Seeds!AA799</f>
        <v>M2-G-11c-E-1</v>
      </c>
      <c r="B779" s="220" t="str">
        <f>Seeds!Z799</f>
        <v>{"id":"M2-G-11c-E-1","stimulus":"&lt;p&gt;Un pequeño negocio elabora velas artesanales. Las velas con forma de pirámide tienen aroma a cítricos. Selecciona la vela con este aroma.&lt;/p&gt;","hint":"&lt;p&gt;En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src=\"https://blueberry-assets.oneclick.es/M2_G_11c_1.svg\" width=\"300\"&gt;&lt;/img&gt;&lt;/div&gt;"},{"name":"A2","label":"{{function}}","function":"&lt;div style=\"display:flex; justify-content:center;\"&gt;&lt;img src=\"https://blueberry-assets.oneclick.es/M2_G_11c_2.svg\" width=\"300\"&gt;&lt;/img&gt;&lt;/div&gt;","incorrect":true},{"name":"A3","label":"{{function}}","function":"&lt;div style=\"display:flex; justify-content:center;\"&gt;&lt;img src=\"https://blueberry-assets.oneclick.es/M2_G_11c_3.svg\" width=\"300\"&gt;&lt;/img&gt;&lt;/div&gt;","incorrect":true}],"uniques":true},"algorithm":{"name":"trueFalse","template":"Multiple choice – standard","params":{"countCorrect":1,"countIncorrect":2,"showCheckIcon":false,"columns":3}}}</v>
      </c>
      <c r="C779" s="220" t="str">
        <f t="shared" si="24"/>
        <v>#REF!</v>
      </c>
      <c r="D779" s="220" t="str">
        <f t="shared" si="2"/>
        <v>#REF!</v>
      </c>
    </row>
    <row r="780" ht="15.75" customHeight="1">
      <c r="A780" s="220" t="str">
        <f>Seeds!AA800</f>
        <v>M2-G-11c-E-2</v>
      </c>
      <c r="B780" s="220" t="str">
        <f>Seeds!Z800</f>
        <v>{"id":"M2-G-11c-E-2","stimulus":"&lt;p&gt;El alumnado de segundo ha realizado pequeños árboles navideños. La copa del árbol de Mariela tiene forma piramidal. Selecciona cuál es su árbol.&lt;/p&gt;","hint":"&lt;p&gt;En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src=\"https://blueberry-assets.oneclick.es/M2_G_12c_8.svg\" width=\"300\"&gt;&lt;/img&gt;&lt;/div&gt;"},{"name":"A2","label":"{{function}}","function":"&lt;div style=\"display:flex; justify-content:center;\"&gt;&lt;img src=\"https://blueberry-assets.oneclick.es/M2_G_11c_4.svg\" width=\"300\"&gt;&lt;/img&gt;&lt;/div&gt;","incorrect":true},{"name":"A3","label":"{{function}}","function":"&lt;div style=\"display:flex; justify-content:center;\"&gt;&lt;img src=\"https://blueberry-assets.oneclick.es/M2_G_11c_5.svg\" width=\"300\"&gt;&lt;/img&gt;&lt;/div&gt;","incorrect":true}],"uniques":true},"algorithm":{"name":"trueFalse","template":"Multiple choice – standard","params":{"countCorrect":1,"countIncorrect":2,"showCheckIcon":false,"columns":3}}}</v>
      </c>
      <c r="C780" s="220" t="str">
        <f t="shared" si="24"/>
        <v>#REF!</v>
      </c>
      <c r="D780" s="220" t="str">
        <f t="shared" si="2"/>
        <v>#REF!</v>
      </c>
    </row>
    <row r="781" ht="15.75" customHeight="1">
      <c r="A781" s="220" t="str">
        <f>Seeds!AA801</f>
        <v>M2-G-11c-E-3</v>
      </c>
      <c r="B781" s="220" t="str">
        <f>Seeds!Z801</f>
        <v>{"id":"M2-G-11c-E-3","stimulus":"&lt;p&gt;Los relojes decorativos con forma piramidal están en oferta en la tienda de Rosario. Selecciona el reloj en oferta.&lt;/p&gt;","hint":"&lt;p&gt;En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src=\"https://blueberry-assets.oneclick.es/M2_G_11c_6.svg\" width=\"300\"&gt;&lt;/img&gt;&lt;/div&gt;"},{"name":"A2","label":"{{function}}","function":"&lt;div style=\"display:flex; justify-content:center;\"&gt;&lt;img src=\"https://blueberry-assets.oneclick.es/M2_G_11c_7.svg\" width=\"300\"&gt;&lt;/img&gt;&lt;/div&gt;","incorrect":true},{"name":"A3","label":"{{function}}","function":"&lt;div style=\"display:flex; justify-content:center;\"&gt;&lt;img src=\"https://blueberry-assets.oneclick.es/M2_G_11c_8.svg\" width=\"300\"&gt;&lt;/img&gt;&lt;/div&gt;","incorrect":true}],"uniques":true},"algorithm":{"name":"trueFalse","template":"Multiple choice – standard","params":{"countCorrect":1,"countIncorrect":2,"showCheckIcon":false,"columns":3}}}</v>
      </c>
      <c r="C781" s="220" t="str">
        <f t="shared" si="24"/>
        <v>#REF!</v>
      </c>
      <c r="D781" s="220" t="str">
        <f t="shared" si="2"/>
        <v>#REF!</v>
      </c>
    </row>
    <row r="782" ht="15.75" customHeight="1">
      <c r="A782" s="220" t="str">
        <f>Seeds!AA802</f>
        <v>M2-G-12a-I-1</v>
      </c>
      <c r="B782" s="220" t="str">
        <f>Seeds!Z802</f>
        <v>{"id":"M2-G-12a-I-1","stimulus":"&lt;p&gt;Indica cuál de los siguientes poliedros representa un cilindro.&lt;/p&gt;","hint":"&lt;p&gt;Los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src=\"https://blueberry-assets.oneclick.es/M2_G_12c_2.svg\" width=\"300\"&gt;&lt;/img&gt;&lt;/div&gt;"},{"name":"A2","label":"{{function}}","function":"&lt;div style=\"display:flex; justify-content:center;\"&gt;&lt;img src=\"https://blueberry-assets.oneclick.es/M2_G_12a_3.svg\" width=\"300\"&gt;&lt;/img&gt;&lt;/div&gt;"},{"name":"A3","label":"{{function}}","function":"&lt;div style=\"display:flex; justify-content:center;\"&gt;&lt;img src=\"https://blueberry-assets.oneclick.es/M2_G_12c_3.svg\" width=\"300\"&gt;&lt;/img&gt;&lt;/div&gt;","incorrect":true},{"name":"A4","label":"{{function}}","function":"&lt;div style=\"display:flex; justify-content:center;\"&gt;&lt;img src=\"https://blueberry-assets.oneclick.es/M2_G_12c_1.svg\" width=\"300\"&gt;&lt;/img&gt;&lt;/div&gt;","incorrect":true},{"name":"A5","label":"{{function}}","function":"&lt;div style=\"display:flex; justify-content:center;\"&gt;&lt;img src=\"https://blueberry-assets.oneclick.es/M2_G_12a_1.svg\" width=\"300\"&gt;&lt;/img&gt;&lt;/div&gt;","incorrect":true},{"name":"A6","label":"{{function}}","function":"&lt;div style=\"display:flex; justify-content:center;\"&gt;&lt;img src=\"https://blueberry-assets.oneclick.es/M2_G_12a_2.svg\" width=\"300\"&gt;&lt;/img&gt;&lt;/div&gt;","incorrect":true}],"uniques":true},"algorithm":{"name":"trueFalse","template":"Multiple choice – standard","params":{"countCorrect":1,"countIncorrect":2,"showCheckIcon":false,"columns":3}}}</v>
      </c>
      <c r="C782" s="220" t="str">
        <f t="shared" si="24"/>
        <v>#REF!</v>
      </c>
      <c r="D782" s="220" t="str">
        <f t="shared" si="2"/>
        <v>#REF!</v>
      </c>
    </row>
    <row r="783" ht="15.75" customHeight="1">
      <c r="A783" s="220" t="str">
        <f>Seeds!AA803</f>
        <v>M2-G-12a-E-1</v>
      </c>
      <c r="B783" s="220" t="str">
        <f>Seeds!Z803</f>
        <v>{"id":"M2-G-12a-E-1","stimulus":"&lt;p&gt;Para realizar un bordado es necesario un carrete de hilo presentado en forma cilíndrica. ¿Cuál de todos estos es? Selecciónalo.&lt;/p&gt;","hint":"&lt;p&gt;Los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src=\"https://blueberry-assets.oneclick.es/M2_G_12a_4.svg\" width=\"300\"&gt;&lt;/img&gt;&lt;/div&gt;"},{"name":"A2","label":"{{function}}","function":"&lt;div style=\"display:flex; justify-content:center;\"&gt;&lt;img src=\"https://blueberry-assets.oneclick.es/M2_G_12a_5.svg\" width=\"300\"&gt;&lt;/img&gt;&lt;/div&gt;","incorrect":true},{"name":"A3","label":"{{function}}","function":"&lt;div style=\"display:flex; justify-content:center;\"&gt;&lt;img src=\"https://blueberry-assets.oneclick.es/M2_G_12a_6.svg\" width=\"300\"&gt;&lt;/img&gt;&lt;/div&gt;","incorrect":true}],"uniques":true},"algorithm":{"name":"trueFalse","template":"Multiple choice – standard","params":{"countCorrect":1,"countIncorrect":2,"showCheckIcon":false,"columns":3}}}</v>
      </c>
      <c r="C783" s="220" t="str">
        <f t="shared" si="24"/>
        <v>#REF!</v>
      </c>
      <c r="D783" s="220" t="str">
        <f t="shared" si="2"/>
        <v>#REF!</v>
      </c>
    </row>
    <row r="784" ht="15.75" customHeight="1">
      <c r="A784" s="220" t="str">
        <f>Seeds!AA804</f>
        <v>M2-G-12a-E-2</v>
      </c>
      <c r="B784" s="220" t="str">
        <f>Seeds!Z804</f>
        <v>{"id":"M2-G-12a-E-2","stimulus":"&lt;p&gt;Luciano tiene una lámpara con pantalla cilindrica en su cuarto. Haz clic en su lámpara.&lt;/p&gt;","hint":"&lt;p&gt;Los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src=\"https://blueberry-assets.oneclick.es/M2_G_12a_7.svg\" width=\"300\"&gt;&lt;/img&gt;&lt;/div&gt;"},{"name":"A2","label":"{{function}}","function":"&lt;div style=\"display:flex; justify-content:center;\"&gt;&lt;img src=\"https://blueberry-assets.oneclick.es/M2_G_12a_8.svg\" width=\"300\"&gt;&lt;/img&gt;&lt;/div&gt;","incorrect":true},{"name":"A3","label":"{{function}}","function":"&lt;div style=\"display:flex; justify-content:center;\"&gt;&lt;img src=\"https://blueberry-assets.oneclick.es/M2_G_12a_9.svg\" width=\"300\"&gt;&lt;/img&gt;&lt;/div&gt;","incorrect":true}],"uniques":true},"algorithm":{"name":"trueFalse","template":"Multiple choice – standard","params":{"countCorrect":1,"countIncorrect":2,"showCheckIcon":false,"columns":3}}}</v>
      </c>
      <c r="C784" s="220" t="str">
        <f t="shared" si="24"/>
        <v>#REF!</v>
      </c>
      <c r="D784" s="220" t="str">
        <f t="shared" si="2"/>
        <v>#REF!</v>
      </c>
    </row>
    <row r="785" ht="15.75" customHeight="1">
      <c r="A785" s="220" t="str">
        <f>Seeds!AA805</f>
        <v>M2-G-12a-E-3</v>
      </c>
      <c r="B785" s="220" t="str">
        <f>Seeds!Z805</f>
        <v>{"id":"M2-G-12a-E-3","stimulus":"&lt;p&gt;El perfume con olor a rosas viene presentado en un frasco con forma cilíndrica. Haz clic en él.&lt;/p&gt;","hint":"&lt;p&gt;Los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src=\"https://blueberry-assets.oneclick.es/M2_G_12a_10.svg \" width=\"300\"&gt;&lt;/img&gt;&lt;/div&gt;"},{"name":"A2","label":"{{function}}","function":"&lt;div style=\"display:flex; justify-content:center;\"&gt;&lt;img src=\"https://blueberry-assets.oneclick.es/M2_G_12a_11.svg\" width=\"300\"&gt;&lt;/img&gt;&lt;/div&gt;","incorrect":true},{"name":"A3","label":"{{function}}","function":"&lt;div style=\"display:flex; justify-content:center;\"&gt;&lt;img src=\"https://blueberry-assets.oneclick.es/M2_G_12a_12.svg\" width=\"300\"&gt;&lt;/img&gt;&lt;/div&gt;","incorrect":true}],"uniques":true},"algorithm":{"name":"trueFalse","template":"Multiple choice – standard","params":{"countCorrect":1,"countIncorrect":2,"showCheckIcon":false,"columns":3}}}</v>
      </c>
      <c r="C785" s="220" t="str">
        <f t="shared" si="24"/>
        <v>#REF!</v>
      </c>
      <c r="D785" s="220" t="str">
        <f t="shared" si="2"/>
        <v>#REF!</v>
      </c>
    </row>
    <row r="786" ht="15.75" customHeight="1">
      <c r="A786" s="220" t="str">
        <f>Seeds!AA806</f>
        <v>M2-G-12b-I-1</v>
      </c>
      <c r="B786" s="220" t="str">
        <f>Seeds!Z806</f>
        <v>{"id":"M2-G-12b-I-1","stimulus":"&lt;p&gt;Indica cuál de los siguientes cuerpos representa a un cono.&lt;/p&gt;","hint":"&lt;p&gt;El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src=\"https://blueberry-assets.oneclick.es/M2_G_12b_1.svg\" width=\"300\"&gt;&lt;/img&gt;&lt;/div&gt;"},{"name":"A2","label":"{{function}}","function":"&lt;div style=\"display:flex; justify-content:center;\"&gt;&lt;img src=\"https://blueberry-assets.oneclick.es/M2_G_12b_2.svg\" width=\"300\"&gt;&lt;/img&gt;&lt;/div&gt;"},{"name":"A3","label":"{{function}}","function":"&lt;div style=\"display:flex; justify-content:center;\"&gt;&lt;img src=\"https://blueberry-assets.oneclick.es/M2_G_12b_3.svg\" width=\"300\"&gt;&lt;/img&gt;&lt;/div&gt;","incorrect":true},{"name":"A4","label":"{{function}}","function":"&lt;div style=\"display:flex; justify-content:center;\"&gt;&lt;img src=\"https://blueberry-assets.oneclick.es/M2_G_12b_4.svg\" width=\"300\"&gt;&lt;/img&gt;&lt;/div&gt;","incorrect":true},{"name":"A5","label":"{{function}}","function":"&lt;div style=\"display:flex; justify-content:center;\"&gt;&lt;img src=\"https://blueberry-assets.oneclick.es/M2_G_12b_5.svg\" width=\"300\"&gt;&lt;/img&gt;&lt;/div&gt;","incorrect":true},{"name":"A6","label":"{{function}}","function":"&lt;div style=\"display:flex; justify-content:center;\"&gt;&lt;img src=\"https://blueberry-assets.oneclick.es/M2_G_12b_6.svg\" width=\"300\"&gt;&lt;/img&gt;&lt;/div&gt;","incorrect":true}],"uniques":true},"algorithm":{"name":"trueFalse","template":"Multiple choice – standard","params":{"countCorrect":1,"countIncorrect":2,"showCheckIcon":false,"columns":3}}}</v>
      </c>
      <c r="C786" s="220" t="str">
        <f t="shared" si="24"/>
        <v>#REF!</v>
      </c>
      <c r="D786" s="220" t="str">
        <f t="shared" si="2"/>
        <v>#REF!</v>
      </c>
    </row>
    <row r="787" ht="15.75" customHeight="1">
      <c r="A787" s="220" t="str">
        <f>Seeds!AA807</f>
        <v>M2-G-12b-E-1</v>
      </c>
      <c r="B787" s="220" t="str">
        <f>Seeds!Z807</f>
        <v>{"id":"M2-G-12b-E-1","stimulus":"&lt;p&gt;Para la obra del cole, Lucas necesita un sombrero de mago con forma de cono. Indica cuál debería comprar.&lt;/p&gt;","hint":"&lt;p&gt;El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src=\"https://blueberry-assets.oneclick.es/M2_G_12b_7.svg \" width=\"300\"&gt;&lt;/img&gt;&lt;/div&gt;"},{"name":"A2","label":"{{function}}","function":"&lt;div style=\"display:flex; justify-content:center;\"&gt;&lt;img src=\"https://blueberry-assets.oneclick.es/M2_G_12b_8.svg\" width=\"300\"&gt;&lt;/img&gt;&lt;/div&gt;","incorrect":true},{"name":"A3","label":"{{function}}","function":"&lt;div style=\"display:flex; justify-content:center;\"&gt;&lt;img src=\"https://blueberry-assets.oneclick.es/M2_G_12b_9.svg\" width=\"300\"&gt;&lt;/img&gt;&lt;/div&gt;","incorrect":true},{"name":"A4","label":"{{function}}","function":"&lt;div style=\"display:flex; justify-content:center;\"&gt;&lt;img src=\"https://blueberry-assets.oneclick.es/M2_G_12b_10.svg\" width=\"300\"&gt;&lt;/img&gt;&lt;/div&gt;","incorrect":true}],"uniques":true},"algorithm":{"name":"trueFalse","template":"Multiple choice – standard","params":{"countCorrect":1,"countIncorrect":2,"showCheckIcon":false,"columns":3}}}</v>
      </c>
      <c r="C787" s="220" t="str">
        <f t="shared" si="24"/>
        <v>#REF!</v>
      </c>
      <c r="D787" s="220" t="str">
        <f t="shared" si="2"/>
        <v>#REF!</v>
      </c>
    </row>
    <row r="788" ht="15.75" customHeight="1">
      <c r="A788" s="220" t="str">
        <f>Seeds!AA808</f>
        <v>M2-G-12b-E-2</v>
      </c>
      <c r="B788" s="220" t="str">
        <f>Seeds!Z808</f>
        <v>{"id":"M2-G-12b-E-2","stimulus":"&lt;p&gt;La pérgola de Agustín tiene la forma de un cono. Selecciona cuál es.&lt;/p&gt;","hint":"&lt;p&gt;El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src=\"https://blueberry-assets.oneclick.es/M2_G_12b_11.svg\" width=\"300\"&gt;&lt;/img&gt;&lt;/div&gt;"},{"name":"A2","label":"{{function}}","function":"&lt;div style=\"display:flex; justify-content:center;\"&gt;&lt;img src=\"https://blueberry-assets.oneclick.es/M2_G_12b_12.svg\" width=\"300\"&gt;&lt;/img&gt;&lt;/div&gt;","incorrect":true},{"name":"A3","label":"{{function}}","function":"&lt;div style=\"display:flex; justify-content:center;\"&gt;&lt;img src=\"https://blueberry-assets.oneclick.es/M2_G_12b_13.svg\" width=\"300\"&gt;&lt;/img&gt;&lt;/div&gt;","incorrect":true}],"uniques":true},"algorithm":{"name":"trueFalse","template":"Multiple choice – standard","params":{"countCorrect":1,"countIncorrect":2,"showCheckIcon":false,"columns":3}}}</v>
      </c>
      <c r="C788" s="220" t="str">
        <f t="shared" si="24"/>
        <v>#REF!</v>
      </c>
      <c r="D788" s="220" t="str">
        <f t="shared" si="2"/>
        <v>#REF!</v>
      </c>
    </row>
    <row r="789" ht="15.75" customHeight="1">
      <c r="A789" s="220" t="str">
        <f>Seeds!AA809</f>
        <v>M2-G-12b-E-3</v>
      </c>
      <c r="B789" s="220" t="str">
        <f>Seeds!Z809</f>
        <v>{"id":"M2-G-12b-E-3","stimulus":"&lt;p&gt;En la entrada de una casa han plantado árboles con forma de cono. Indica cuáles son.&lt;/p&gt;","hint":"&lt;p&gt;El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src=\"https://blueberry-assets.oneclick.es/M2_G_12b_14.svg\" width=\"300\"&gt;&lt;/img&gt;&lt;/div&gt;"},{"name":"A2","label":"{{function}}","function":"&lt;div style=\"display:flex; justify-content:center;\"&gt;&lt;img src=\"https://blueberry-assets.oneclick.es/M2_G_12b_15.svg\" width=\"300\"&gt;&lt;/img&gt;&lt;/div&gt;","incorrect":true},{"name":"A3","label":"{{function}}","function":"&lt;div style=\"display:flex; justify-content:center;\"&gt;&lt;img src=\"https://blueberry-assets.oneclick.es/M2_G_12b_16.svg\" width=\"300\"&gt;&lt;/img&gt;&lt;/div&gt;","incorrect":true}],"uniques":true},"algorithm":{"name":"trueFalse","template":"Multiple choice – standard","params":{"countCorrect":1,"countIncorrect":2,"showCheckIcon":false,"columns":3}}}</v>
      </c>
      <c r="C789" s="220" t="str">
        <f t="shared" si="24"/>
        <v>#REF!</v>
      </c>
      <c r="D789" s="220" t="str">
        <f t="shared" si="2"/>
        <v>#REF!</v>
      </c>
    </row>
    <row r="790" ht="15.75" customHeight="1">
      <c r="A790" s="220" t="str">
        <f>Seeds!AA810</f>
        <v>M2-G-12c-I-1</v>
      </c>
      <c r="B790" s="220" t="str">
        <f>Seeds!Z810</f>
        <v>{"id":"M2-G-12c-I-1","stimulus":"&lt;p&gt;Indica cuál de los siguientes cuerpos es una esfera.&lt;/p&gt;","hint":"&lt;p&gt;La esfera es un cuerpo redondo que no tiene bases.&lt;/p&gt;","feedback":"&lt;p&gt;La esfera es un cuerpo redondo que no tiene bases.&lt;/p&gt;","seed":{"parameters":[],"calculated":[{"name":"A1","label":"{{function}}","function":"&lt;div style=\"display:flex; justify-content:center;\"&gt;&lt;img src=\"https://blueberry-assets.oneclick.es/M2_G_12c_1.svg\" width=\"300\"&gt;&lt;/img&gt;&lt;/div&gt;"},{"name":"A2","label":"{{function}}","function":"&lt;div style=\"display:flex; justify-content:center;\"&gt;&lt;img src=\"https://blueberry-assets.oneclick.es/M2_G_12c_2.svg\" width=\"300\"&gt;&lt;/img&gt;&lt;/div&gt;","incorrect":true},{"name":"A3","label":"{{function}}","function":"&lt;div style=\"display:flex; justify-content:center;\"&gt;&lt;img src=\"https://blueberry-assets.oneclick.es/M2_G_12c_3.svg\" width=\"300\"&gt;&lt;/img&gt;&lt;/div&gt;","incorrect":true}],"uniques":true},"algorithm":{"name":"trueFalse","template":"Multiple choice – standard","params":{"countCorrect":1,"countIncorrect":2,"showCheckIcon":false,"columns":3}}}</v>
      </c>
      <c r="C790" s="220" t="str">
        <f t="shared" si="24"/>
        <v>#REF!</v>
      </c>
      <c r="D790" s="220" t="str">
        <f t="shared" si="2"/>
        <v>#REF!</v>
      </c>
    </row>
    <row r="791" ht="15.75" customHeight="1">
      <c r="A791" s="220" t="str">
        <f>Seeds!AA811</f>
        <v>M2-G-12c-E-1</v>
      </c>
      <c r="B791" s="220" t="str">
        <f>Seeds!Z811</f>
        <v>{"id":"M2-G-12c-E-1","stimulus":"&lt;p&gt;Joaquín quiere comprar una pelota que no tenga forma de esfera. Indica cuál debe comprar.&lt;/p&gt;","hint":"&lt;p&gt;La esfera es un cuerpo redondo que no tiene bases.&lt;/p&gt;","feedback":"&lt;p&gt;La esfera es un cuerpo redondo que no tiene bases.&lt;/p&gt;","seed":{"parameters":[],"calculated":[{"name":"A1","label":"{{function}}","function":"&lt;div style=\"display:flex; justify-content:center;\"&gt;&lt;img src=\"https://blueberry-assets.oneclick.es/M2_G_12c_4.svg\" width=\"300\"&gt;&lt;/img&gt;&lt;/div&gt;","incorrect":true},{"name":"A2","label":"{{function}}","function":"&lt;div style=\"display:flex; justify-content:center;\"&gt;&lt;img src=\"https://blueberry-assets.oneclick.es/M2_G_12c_5.svg\" width=\"300\"&gt;&lt;/img&gt;&lt;/div&gt;"},{"name":"A3","label":"{{function}}","function":"&lt;div style=\"display:flex; justify-content:center;\"&gt;&lt;img src=\"https://blueberry-assets.oneclick.es/M2_G_12c_6.svg\" width=\"300\"&gt;&lt;/img&gt;&lt;/div&gt;","incorrect":true}],"uniques":true},"algorithm":{"name":"trueFalse","template":"Multiple choice – standard","params":{"countCorrect":1,"countIncorrect":2,"showCheckIcon":false,"columns":3}}}</v>
      </c>
      <c r="C791" s="220" t="str">
        <f t="shared" si="24"/>
        <v>#REF!</v>
      </c>
      <c r="D791" s="220" t="str">
        <f t="shared" si="2"/>
        <v>#REF!</v>
      </c>
    </row>
    <row r="792" ht="15.75" customHeight="1">
      <c r="A792" s="220" t="str">
        <f>Seeds!AA812</f>
        <v>M2-G-12c-E-2</v>
      </c>
      <c r="B792" s="220" t="str">
        <f>Seeds!Z812</f>
        <v>{"id":"M2-G-12c-E-2","stimulus":"&lt;p&gt;Para decorar el árbol navideño, Lucía pondrá adornos con forma de esfera. Indica qué adorno va a poner de los siguientes.&lt;/p&gt;","hint":"&lt;p&gt;La esfera es un cuerpo redondo que no tiene bases.&lt;/p&gt;","feedback":"&lt;p&gt;La esfera es un cuerpo redondo que no tiene bases.&lt;/p&gt;","seed":{"parameters":[],"calculated":[{"name":"A1","label":"{{function}}","function":"&lt;div style=\"display:flex; justify-content:center;\"&gt;&lt;img src=\"https://blueberry-assets.oneclick.es/M2_G_12c_7.svg\" width=\"300\"&gt;&lt;/img&gt;&lt;/div&gt;"},{"name":"A2","label":"{{function}}","function":"&lt;div style=\"display:flex; justify-content:center;\"&gt;&lt;img src=\"https://blueberry-assets.oneclick.es/M2_G_12c_8.svg\" width=\"300\"&gt;&lt;/img&gt;&lt;/div&gt;","incorrect":true},{"name":"A3","label":"{{function}}","function":"&lt;div style=\"display:flex; justify-content:center;\"&gt;&lt;img src=\"https://blueberry-assets.oneclick.es/M2_G_12c_9.svg\" width=\"300\"&gt;&lt;/img&gt;&lt;/div&gt;","incorrect":true}],"uniques":true},"algorithm":{"name":"trueFalse","template":"Multiple choice – standard","params":{"countCorrect":1,"countIncorrect":2,"showCheckIcon":false,"columns":3}}}</v>
      </c>
      <c r="C792" s="220" t="str">
        <f t="shared" si="24"/>
        <v>#REF!</v>
      </c>
      <c r="D792" s="220" t="str">
        <f t="shared" si="2"/>
        <v>#REF!</v>
      </c>
    </row>
    <row r="793" ht="15.75" customHeight="1">
      <c r="A793" s="220" t="str">
        <f>Seeds!AA813</f>
        <v>M2-G-12c-E-3</v>
      </c>
      <c r="B793" s="220" t="str">
        <f>Seeds!Z813</f>
        <v>{"id":"M2-G-12c-E-3","stimulus":"&lt;p&gt;Los caramelos favoritos de Amalia son de fruta y tienen forma de esfera. Indica cuáles son los caramelos favoritos de Amelia.&lt;/p&gt;","hint":"&lt;p&gt;La esfera es un cuerpo redondo que no tiene bases.&lt;/p&gt;","feedback":"&lt;p&gt;La esfera es un cuerpo redondo que no tiene bases.&lt;/p&gt;","seed":{"parameters":[],"calculated":[{"name":"A1","label":"{{function}}","function":"&lt;div style=\"display:flex; justify-content:center;\"&gt;&lt;img src=\"https://blueberry-assets.oneclick.es/M2_G_12c_10.svg\" width=\"300\"&gt;&lt;/img&gt;&lt;/div&gt;"},{"name":"A2","label":"{{function}}","function":"&lt;div style=\"display:flex; justify-content:center;\"&gt;&lt;img src=\"https://blueberry-assets.oneclick.es/M2_G_12c_11.svg\" width=\"300\"&gt;&lt;/img&gt;&lt;/div&gt;","incorrect":true},{"name":"A3","label":"{{function}}","function":"&lt;div style=\"display:flex; justify-content:center;\"&gt;&lt;img src=\"https://blueberry-assets.oneclick.es/M2_G_12c_12.svg\" width=\"300\"&gt;&lt;/img&gt;&lt;/div&gt;","incorrect":true}],"uniques":true},"algorithm":{"name":"trueFalse","template":"Multiple choice – standard","params":{"countCorrect":1,"countIncorrect":2,"showCheckIcon":false,"columns":3}}}</v>
      </c>
      <c r="C793" s="220" t="str">
        <f t="shared" si="24"/>
        <v>#REF!</v>
      </c>
      <c r="D793" s="220" t="str">
        <f t="shared" si="2"/>
        <v>#REF!</v>
      </c>
    </row>
    <row r="794" ht="15.75" customHeight="1">
      <c r="A794" s="220" t="str">
        <f>Seeds!AA814</f>
        <v>M2-G-13a-I-1</v>
      </c>
      <c r="B794" s="220" t="str">
        <f>Seeds!Z814</f>
        <v>{
    "id": "M2-G-13a-I-1",
    "stimulus": "&lt;p&gt;Selecciona uno de los cuerpos geométricos que componen el astronauta.&lt;/p&gt;&lt;div style=\"display:flex; justify-content:center;\"&gt;&lt;img src=\"https://blueberry-assets.oneclick.es/M2_G_13a_1.svg\" width=\"300\"&gt;&lt;/img&gt;&lt;/div&gt;",
    "hint": "&lt;p&gt;Algunos cuerpos geométricos son: cilindros, conos, esferas, prismas y pirámides.&lt;/p&gt;",
    "feedback": "&lt;p&gt;Algunos cuerpos geométricos son: cilindros, conos, esferas, prismas y pirámides.&lt;/p&gt;",
    "seed": {
        "parameters": [
            {
                "name": "Q1",
                "label": null,
                "list": [
                    "M2_G_13a_2.svg",
                    "M2_G_13a_7.svg",
                    "M2_G_13a_4.svg"
                ]
            },
            {
                "name": "Q2",
                "label": null,
                "list": [
                    "M2_G_13a_5.svg",
                    "M2_G_13a_6.svg",
                    "M2_G_13a_3.svg"
                ]
            },
            {
                "name": "Q3",
                "label": null,
                "list": [
                    "M2_G_13a_5.svg",
                    "M2_G_13a_6.svg",
                    "M2_G_13a_3.svg"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94" s="220" t="str">
        <f t="shared" si="24"/>
        <v>#REF!</v>
      </c>
      <c r="D794" s="220" t="str">
        <f t="shared" si="2"/>
        <v>#REF!</v>
      </c>
    </row>
    <row r="795" ht="15.75" customHeight="1">
      <c r="A795" s="220" t="str">
        <f>Seeds!AA815</f>
        <v>M2-G-13a-I-2</v>
      </c>
      <c r="B795" s="220" t="str">
        <f>Seeds!Z815</f>
        <v>{
    "id": "M2-G-13a-I-2",
    "stimulus": "&lt;p&gt;Selecciona uno de los cuerpos geométricos que componen el gato.&lt;/p&gt;&lt;div style=\"display:flex; justify-content:center;\"&gt;&lt;img src=\"https://blueberry-assets.oneclick.es/M2_G_13a_8.svg\" width=\"300\"&gt;&lt;/img&gt;&lt;/div&gt;",
    "hint": "&lt;p&gt;Algunos cuerpos geométricos son: cilindros, conos, esferas, prismas y pirámides.&lt;/p&gt;",
    "feedback": "&lt;p&gt;Algunos cuerpos geométricos son: cilindros, conos, esferas, prismas y pirámides.&lt;/p&gt;",
    "seed": {
        "parameters": [
            {
                "name": "Q1",
                "label": null,
                "list": [
                    "M2_G_13a_4.svg",
                    "M2_G_13a_5.svg",
                    "M2_G_13a_6.svg"
                ]
            },
            {
                "name": "Q2",
                "label": null,
                "list": [
                    "M2_G_13a_2.svg",
                    "M2_G_13a_3.svg",
                    "M2_G_13a_7.svg"
                ]
            },
            {
                "name": "Q3",
                "label": null,
                "list": [
                    "M2_G_13a_2.svg",
                    "M2_G_13a_3.svg",
                    "M2_G_13a_7.svg"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95" s="220" t="str">
        <f t="shared" si="24"/>
        <v>#REF!</v>
      </c>
      <c r="D795" s="220" t="str">
        <f t="shared" si="2"/>
        <v>#REF!</v>
      </c>
    </row>
    <row r="796" ht="15.75" customHeight="1">
      <c r="A796" s="220" t="str">
        <f>Seeds!AA816</f>
        <v>M2-G-13a-I-3</v>
      </c>
      <c r="B796" s="220" t="str">
        <f>Seeds!Z816</f>
        <v>{
    "id": "M2-G-13a-I-3",
    "stimulus": "&lt;p&gt;Selecciona uno de los cuerpos geométricos que componen la niña.&lt;/p&gt;&lt;div style=\"display:flex; justify-content:center;\"&gt;&lt;img src=\"https://blueberry-assets.oneclick.es/M2_G_13a_9.svg\" width=\"300\"&gt;&lt;/img&gt;&lt;/div&gt;",
    "hint": "&lt;p&gt;Algunos cuerpos geométricos son: cilindros, conos, esferas, prismas y pirámides.&lt;/p&gt;",
    "feedback": "&lt;p&gt;Algunos cuerpos geométricos son: cilindros, conos, esferas, prismas y pirámides.&lt;/p&gt;",
    "seed": {
        "parameters": [
            {
                "name": "Q1",
                "label": null,
                "list": [
                    "M2_G_13a_7.svg",
                    "M2_G_13a_5.svg",
                    "M2_G_13a_3.svg"
                ]
            },
            {
                "name": "Q2",
                "label": null,
                "list": [
                    "M2_G_13a_2.svg",
                    "M2_G_13a_4.svg",
                    "M2_G_13a_6.svg"
                ]
            },
            {
                "name": "Q3",
                "label": null,
                "list": [
                    "M2_G_13a_2.svg",
                    "M2_G_13a_4.svg",
                    "M2_G_13a_6.svg"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96" s="220" t="str">
        <f t="shared" si="24"/>
        <v>#REF!</v>
      </c>
      <c r="D796" s="220" t="str">
        <f t="shared" si="2"/>
        <v>#REF!</v>
      </c>
    </row>
    <row r="797" ht="15.75" customHeight="1">
      <c r="A797" s="220" t="str">
        <f>Seeds!AA817</f>
        <v>M2-EyP-1a-I-1</v>
      </c>
      <c r="B797" s="220" t="str">
        <f>Seeds!Z817</f>
        <v>{
    "id": "M2-EyP-1a-I-1",
    "stimulus": "&lt;p&gt;Arrastra el número de animales de la izquierda.&lt;/p&gt;",
    "template": "&lt;table style=\"background: none !important; width: 100%;\"&gt;&lt;tr&gt;&lt;td style=\"width: 50%; border: none\"&gt;&lt;/td&gt;&lt;td style=\"width: 25%; text-align: center; background-color: #BDB1FB;\"&gt;&lt;strong&gt;&lt;span style=\"color: rgb(255, 255, 255);\"&gt;Animales&lt;/span&gt;&lt;/strong&gt;&lt;/td&gt;&lt;td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src=\"https://blueberry-assets.oneclick.es/M2_EyP_1a_2.svg\"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src=\"https://blueberry-assets.oneclick.es/M2_EyP_1a_3.svg\"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src=\"https://blueberry-assets.oneclick.es/M2_EyP_1a_4.svg\" width=\"65px\"&gt;&lt;/img&gt;&lt;/div&gt;&lt;/td&gt;&lt;td style=\"text-align: center; vertical-align: middle;\"&gt;{{response}}&lt;/td&gt;&lt;/tr&gt;&lt;/table&gt;",
    "hint": "&lt;p&gt;Cuenta el número de animales.&lt;/p&gt;",
    "feedback": "&lt;p&gt;Hay que contar el número de animales.&lt;/p&gt;",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src=\"https://blueberry-assets.oneclick.es/M2_EyP_1a_1.svg\" width=\"65px\"&gt;&lt;/img&gt;'.repeat({{Q1}})",
                "temp": true
            },
            {
                "name": "T2",
                "label": "{{function}}",
                "function": "'&lt;img src=\"https://blueberry-assets.oneclick.es/M2_EyP_1a_2.svg\" width=\"65px\"&gt;&lt;/img&gt;'.repeat({{Q2}})",
                "temp": true
            },
            {
                "name": "T3",
                "label": "{{function}}",
                "function": "'&lt;img src=\"https://blueberry-assets.oneclick.es/M2_EyP_1a_3.svg\" width=\"65px\"&gt;'.repeat({{Q3}}) ",
                "temp": true
            },
            {
                "name": "T4",
                "label": "{{function}}",
                "function": "'&lt;img src=\"https://blueberry-assets.oneclick.es/M2_EyP_1a_4.svg\" width=\"65px\"&gt;&lt;/img&gt;'.repeat({{Q4}})",
                "temp": true
            },
            {
                "name": "A1",
                "label": "{{Q1}}",
                "function": "{{Q1}}",
                "feedback": "&lt;p&gt;Hay {{Q1}} osos.&lt;/p&gt;"
            },
            {
                "name": "A2",
                "label": "{{Q2}}",
                "function": "{{Q2}}",
                "feedback": "&lt;p&gt;Hay {{Q2}} gatos.&lt;/p&gt;"
            },
            {
                "name": "A3",
                "label": "{{Q3}}",
                "function": "{{Q3}}",
                "feedback": "&lt;p&gt;Hay {{Q3}} perros.&lt;/p&gt;"
            },
            {
                "name": "A4",
                "label": "{{Q4}}",
                "function": "{{Q4}}",
                "feedback": "&lt;p&gt;Hay {{Q4}} conejos.&lt;/p&gt;"
            }
        ],
        "uniques": true
    },
    "algorithm": {
        "name": "calculateOperation",
        "template": "Cloze with drag &amp; drop",
        "params": {
            "keyboard": "NUMERICAL"
        }
    }
}</v>
      </c>
      <c r="C797" s="220" t="str">
        <f t="shared" si="24"/>
        <v>#REF!</v>
      </c>
      <c r="D797" s="220" t="str">
        <f t="shared" si="2"/>
        <v>#REF!</v>
      </c>
    </row>
    <row r="798" ht="15.75" customHeight="1">
      <c r="A798" s="220" t="str">
        <f>Seeds!AA818</f>
        <v>M2-EyP-1a-I-2</v>
      </c>
      <c r="B798" s="220" t="str">
        <f>Seeds!Z818</f>
        <v>{
    "id": "M2-EyP-1a-I-2",
    "stimulus": "&lt;p&gt;Arrastra el número de frutas de la izquierda.&lt;/p&gt;",
    "template": "&lt;table style=\"background: none !important; width: 100%;\"&gt;&lt;tr&gt;&lt;td style=\"width: 50%; border: none\"&gt;&lt;/td&gt;&lt;td style=\"width: 25%; text-align: center; background-color: #BDB1FB;\"&gt;&lt;strong&gt;&lt;span style=\"color: rgb(255, 255, 255);\"&gt;Frutas&lt;/span&gt;&lt;/strong&gt;&lt;/td&gt;&lt;td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src=\"https://blueberry-assets.oneclick.es/M2_EyP_1a_5.svg\"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src=\"https://blueberry-assets.oneclick.es/M2_EyP_1a_6.svg\"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src=\"https://blueberry-assets.oneclick.es/M2_EyP_1a_7.svg\"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src=\"https://blueberry-assets.oneclick.es/M2_EyP_1a_8.svg\" width=\"65px\"&gt;&lt;/img&gt;&lt;/div&gt;&lt;/td&gt;&lt;td style=\"text-align: center; vertical-align: middle;\"&gt;{{response}}&lt;/td&gt;&lt;/tr&gt;&lt;/table&gt;",
    "hint": "&lt;p&gt;Cuenta el número de frutas.&lt;/p&gt;",
    "feedback": "&lt;p&gt;Hay que contar el número de frutas.&lt;/p&gt;",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src=\"https://blueberry-assets.oneclick.es/M2_EyP_1a_5.svg\" width=\"65px\"&gt;&lt;/img&gt;'.repeat({{Q1}})",
                "temp": true
            },
            {
                "name": "T2",
                "label": "{{function}}",
                "function": "'&lt;img src=\"https://blueberry-assets.oneclick.es/M2_EyP_1a_6.svg\" width=\"65px\"&gt;&lt;/img&gt;'.repeat({{Q2}})",
                "temp": true
            },
            {
                "name": "T3",
                "label": "{{function}}",
                "function": "'&lt;img src=\"https://blueberry-assets.oneclick.es/M2_EyP_1a_7.svg\" width=\"65px\"&gt;'.repeat({{Q3}}) ",
                "temp": true
            },
            {
                "name": "T4",
                "label": "{{function}}",
                "function": "'&lt;img src=\"https://blueberry-assets.oneclick.es/M2_EyP_1a_8.svg\" width=\"65px\"&gt;&lt;/img&gt;'.repeat({{Q4}})",
                "temp": true
            },
            {
                "name": "A1",
                "label": "{{Q1}}",
                "function": "{{Q1}}",
                "feedback": "&lt;p&gt;Hay {{Q1}} manzanas.&lt;/p&gt;"
            },
            {
                "name": "A2",
                "label": "{{Q2}}",
                "function": "{{Q2}}",
                "feedback": "&lt;p&gt;Hay {{Q2}} fresas.&lt;/p&gt;"
            },
            {
                "name": "A3",
                "label": "{{Q3}}",
                "function": "{{Q3}}",
                "feedback": "&lt;p&gt;Hay {{Q3}} arándanos.&lt;/p&gt;"
            },
            {
                "name": "A4",
                "label": "{{Q4}}",
                "function": "{{Q4}}",
                "feedback": "&lt;p&gt;Hay {{Q4}} naranjas.&lt;/p&gt;"
            }
        ],
        "uniques": true
    },
    "algorithm": {
        "name": "calculateOperation",
        "template": "Cloze with drag &amp; drop",
        "params": {
            "keyboard": "NUMERICAL"
        }
    }
}</v>
      </c>
      <c r="C798" s="220" t="str">
        <f t="shared" si="24"/>
        <v>#REF!</v>
      </c>
      <c r="D798" s="220" t="str">
        <f t="shared" si="2"/>
        <v>#REF!</v>
      </c>
    </row>
    <row r="799" ht="15.75" customHeight="1">
      <c r="A799" s="220" t="str">
        <f>Seeds!AA819</f>
        <v>M2-EyP-1a-I-3</v>
      </c>
      <c r="B799" s="220" t="str">
        <f>Seeds!Z819</f>
        <v>{
    "id": "M2-EyP-1a-I-3",
    "stimulus": "&lt;p&gt;Arrastra el número de juguetes de la izquierda.&lt;/p&gt;",
    "template": "&lt;table style=\"background: none !important; width: 100%;\"&gt;&lt;tr&gt;&lt;td style=\"width: 50%; border: none\"&gt;&lt;/td&gt;&lt;td style=\"width: 25%; text-align: center; background-color: #BDB1FB;\"&gt;&lt;strong&gt;&lt;span style=\"color: rgb(255, 255, 255);\"&gt;Juguetes&lt;/span&gt;&lt;/strong&gt;&lt;/td&gt;&lt;td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src=\"https://blueberry-assets.oneclick.es/M2_EyP_1a_9.svg\"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src=\"https://blueberry-assets.oneclick.es/M2_EyP_1a_10.svg\"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src=\"https://blueberry-assets.oneclick.es/M2_EyP_1a_11.svg\"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src=\"https://blueberry-assets.oneclick.es/M2_EyP_1a_12.svg\" width=\"65px\"&gt;&lt;/img&gt;&lt;/div&gt;&lt;/td&gt;&lt;td style=\"text-align: center; vertical-align: middle;\"&gt;{{response}}&lt;/td&gt;&lt;/tr&gt;&lt;/table&gt;",
    "hint": "&lt;p&gt;Cuenta el número de juguetes.&lt;/p&gt;",
    "feedback": "&lt;p&gt;Hay que contar el número de juguetes.&lt;/p&gt;",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src=\"https://blueberry-assets.oneclick.es/M2_EyP_1a_9.svg\" width=\"65px\"&gt;&lt;/img&gt;'.repeat({{Q1}})",
                "temp": true
            },
            {
                "name": "T2",
                "label": "{{function}}",
                "function": "'&lt;img src=\"https://blueberry-assets.oneclick.es/M2_EyP_1a_10.svg\" width=\"65px\"&gt;&lt;/img&gt;'.repeat({{Q2}})",
                "temp": true
            },
            {
                "name": "T3",
                "label": "{{function}}",
                "function": "'&lt;img src=\"https://blueberry-assets.oneclick.es/M2_EyP_1a_11.svg\" width=\"65px\"&gt;'.repeat({{Q3}}) ",
                "temp": true
            },
            {
                "name": "T4",
                "label": "{{function}}",
                "function": "'&lt;img src=\"https://blueberry-assets.oneclick.es/M2_EyP_1a_12.svg\" width=\"65px\"&gt;&lt;/img&gt;'.repeat({{Q4}})",
                "temp": true
            },
            {
                "name": "A1",
                "label": "{{Q1}}",
                "function": "{{Q1}}",
                "feedback": "&lt;p&gt;Hay {{Q1}} coches.&lt;/p&gt;"
            },
            {
                "name": "A2",
                "label": "{{Q2}}",
                "function": "{{Q2}}",
                "feedback": "&lt;p&gt;Hay {{Q2}} muñecas.&lt;/p&gt;"
            },
            {
                "name": "A3",
                "label": "{{Q3}}",
                "function": "{{Q3}}",
                "feedback": "&lt;p&gt;Hay {{Q3}} canicas.&lt;/p&gt;"
            },
            {
                "name": "A4",
                "label": "{{Q4}}",
                "function": "{{Q4}}",
                "feedback": "&lt;p&gt;Hay {{Q4}} bloques.&lt;/p&gt;"
            }
        ],
        "uniques": true
    },
    "algorithm": {
        "name": "calculateOperation",
        "template": "Cloze with drag &amp; drop",
        "params": {
            "keyboard": "NUMERICAL"
        }
    }
}</v>
      </c>
      <c r="C799" s="220" t="str">
        <f t="shared" si="24"/>
        <v>#REF!</v>
      </c>
      <c r="D799" s="220" t="str">
        <f t="shared" si="2"/>
        <v>#REF!</v>
      </c>
    </row>
    <row r="800" ht="15.75" customHeight="1">
      <c r="A800" s="220" t="str">
        <f>Seeds!AA820</f>
        <v>M2-EyP-1a-E-1</v>
      </c>
      <c r="B800" s="220" t="str">
        <f>Seeds!Z820</f>
        <v>{
    "id": "M2-EyP-1a-E-1",
    "stimulus": "&lt;p&gt;Completa la tabla con el número de vehículos.&lt;/p&gt;",
    "template": "&lt;table style=\"background: none !important; width: 100%;\"&gt;&lt;tr&gt;&lt;td style=\"width: 50%; border: none\"&gt;&lt;/td&gt;&lt;td style=\"width: 25%; text-align: center; background-color: #BDB1FB;\"&gt;&lt;strong&gt;&lt;span style=\"color: rgb(255, 255, 255);\"&gt;Vehículos&lt;/span&gt;&lt;/strong&gt;&lt;/td&gt;&lt;td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src=\"https://blueberry-assets.oneclick.es/M2_EyP_1a_13.svg\"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src=\"https://blueberry-assets.oneclick.es/M2_EyP_1a_14.svg\"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src=\"https://blueberry-assets.oneclick.es/M2_EyP_1a_15.svg\" width=\"65px\"&gt;&lt;/img&gt;&lt;/div&gt;&lt;/td&gt;&lt;td style=\"text-align: center; vertical-align: middle;\"&gt;{{response}}&lt;/td&gt;&lt;/tr&gt;&lt;/table&gt;",
    "hint": "&lt;p&gt;Cuenta el número de vehículos.&lt;/p&gt;",
    "feedback": "&lt;p&gt;Hay que contar el número de vehículos.&lt;/p&gt;",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src=\"https://blueberry-assets.oneclick.es/M2_EyP_1a_13.svg\" width=\"65px\"&gt;&lt;/img&gt;'.repeat({{Q1}})",
                "temp": true
            },
            {
                "name": "T2",
                "label": "{{function}}",
                "function": "'&lt;img src=\"https://blueberry-assets.oneclick.es/M2_EyP_1a_14.svg\" width=\"65px\"&gt;&lt;/img&gt;'.repeat({{Q2}})",
                "temp": true
            },
            {
                "name": "T3",
                "label": "{{function}}",
                "function": "'&lt;img src=\"https://blueberry-assets.oneclick.es/M2_EyP_1a_15.svg\" width=\"65px\"&gt;'.repeat({{Q3}}) ",
                "temp": true
            },
            {
                "name": "A1",
                "label": "{{Q1}}",
                "function": "{{Q1}}",
                "feedback": "&lt;p&gt;Hay {{Q1}} autobuses.&lt;/p&gt;"
            },
            {
                "name": "A2",
                "label": "{{Q2}}",
                "function": "{{Q2}}",
                "feedback": "&lt;p&gt;Hay {{Q2}} aviones.&lt;/p&gt;"
            },
            {
                "name": "A3",
                "label": "{{Q3}}",
                "function": "{{Q3}}",
                "feedback": "&lt;p&gt;Hay {{Q3}} trenes.&lt;/p&gt;"
            }
        ],
        "uniques": false
    },
    "algorithm": {
        "name": "calculateOperation",
        "params": {
            "method": "equivLiteral",
            "keyboard": "NUMERICAL"
        }
    }
}</v>
      </c>
      <c r="C800" s="220" t="str">
        <f t="shared" si="24"/>
        <v>#REF!</v>
      </c>
      <c r="D800" s="220" t="str">
        <f t="shared" si="2"/>
        <v>#REF!</v>
      </c>
    </row>
    <row r="801" ht="15.75" customHeight="1">
      <c r="A801" s="220" t="str">
        <f>Seeds!AA821</f>
        <v>M2-EyP-1a-E-2</v>
      </c>
      <c r="B801" s="220" t="str">
        <f>Seeds!Z821</f>
        <v>{
    "id": "M2-EyP-1a-E-2",
    "stimulus": "&lt;p&gt;Completa la tabla con el número de materiales de clase.&lt;/p&gt;",
    "template": "&lt;table style=\"background: none !important; width: 100%;\"&gt;&lt;tr&gt;&lt;td style=\"width: 50%; border: none\"&gt;&lt;/td&gt;&lt;td style=\"width: 25%; text-align: center; background-color: #BDB1FB;\"&gt;&lt;strong&gt;&lt;span style=\"color: rgb(255, 255, 255);\"&gt;Objetos&lt;/span&gt;&lt;/strong&gt;&lt;/td&gt;&lt;td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src=\"https://blueberry-assets.oneclick.es/M2_EyP_1a_16.svg\"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src=\"https://blueberry-assets.oneclick.es/M2_EyP_1a_17.svg\"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src=\"https://blueberry-assets.oneclick.es/M2_EyP_1a_18.svg\" width=\"65px\"&gt;&lt;/img&gt;&lt;/div&gt;&lt;/td&gt;&lt;td style=\"text-align: center; vertical-align: middle;\"&gt;{{response}}&lt;/td&gt;&lt;/tr&gt;&lt;/table&gt;",
    "hint": "&lt;p&gt;Cuenta el número de objetos.&lt;/p&gt;",
    "feedback": "&lt;p&gt;Hay que contar el número de objetos.&lt;/p&gt;",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src=\"https://blueberry-assets.oneclick.es/M2_EyP_1a_16.svg\" width=\"65px\"&gt;&lt;/img&gt;'.repeat({{Q1}})",
                "temp": true
            },
            {
                "name": "T2",
                "label": "{{function}}",
                "function": "'&lt;img src=\"https://blueberry-assets.oneclick.es/M2_EyP_1a_17.svg\" width=\"65px\"&gt;&lt;/img&gt;'.repeat({{Q2}})",
                "temp": true
            },
            {
                "name": "T3",
                "label": "{{function}}",
                "function": "'&lt;img src=\"https://blueberry-assets.oneclick.es/M2_EyP_1a_18.svg\" width=\"65px\"&gt;'.repeat({{Q3}}) ",
                "temp": true
            },
            {
                "name": "A1",
                "label": "{{Q1}}",
                "function": "{{Q1}}",
                "feedback": "&lt;p&gt;Hay {{Q1}} reglas.&lt;/p&gt;"
            },
            {
                "name": "A2",
                "label": "{{Q2}}",
                "function": "{{Q2}}",
                "feedback": "&lt;p&gt;Hay {{Q2}} lápices.&lt;/p&gt;"
            },
            {
                "name": "A3",
                "label": "{{Q3}}",
                "function": "{{Q3}}",
                "feedback": "&lt;p&gt;Hay {{Q3}} gomas de borrar.&lt;/p&gt;"
            }
        ],
        "uniques": false
    },
    "algorithm": {
        "name": "calculateOperation",
        "params": {
            "method": "equivLiteral",
            "keyboard": "NUMERICAL"
        }
    }
}</v>
      </c>
      <c r="C801" s="220" t="str">
        <f t="shared" si="24"/>
        <v>#REF!</v>
      </c>
      <c r="D801" s="220" t="str">
        <f t="shared" si="2"/>
        <v>#REF!</v>
      </c>
    </row>
    <row r="802" ht="15.75" customHeight="1">
      <c r="A802" s="220" t="str">
        <f>Seeds!AA822</f>
        <v>M2-EyP-1a-E-3</v>
      </c>
      <c r="B802" s="220" t="str">
        <f>Seeds!Z822</f>
        <v>{
    "id": "M2-EyP-1a-E-3",
    "stimulus": "&lt;p&gt;Completa la tabla con el número de prendas de ropa.&lt;/p&gt;",
    "template": "&lt;table style=\"background: none !important; width: 100%;\"&gt;&lt;tr&gt;&lt;td style=\"width: 50%; border: none\"&gt;&lt;/td&gt;&lt;td style=\"width: 25%; text-align: center; background-color: #BDB1FB;\"&gt;&lt;strong&gt;&lt;span style=\"color: rgb(255, 255, 255);\"&gt;Prendas&lt;/span&gt;&lt;/strong&gt;&lt;/td&gt;&lt;td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src=\"https://blueberry-assets.oneclick.es/M2_EyP_1a_19.svg\"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src=\"https://blueberry-assets.oneclick.es/M2_EyP_1a_20.svg\"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src=\"https://blueberry-assets.oneclick.es/M2_EyP_1a_21.svg\" width=\"65px\"&gt;&lt;/img&gt;&lt;/div&gt;&lt;/td&gt;&lt;td style=\"text-align: center; vertical-align: middle;\"&gt;{{response}}&lt;/td&gt;&lt;/tr&gt;&lt;/table&gt;",
    "hint": "&lt;p&gt;Cuenta el número de prendas de ropa.&lt;/p&gt;",
    "feedback": "&lt;p&gt;Hay que contar el prendas de ropa.&lt;/p&gt;",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src=\"https://blueberry-assets.oneclick.es/M2_EyP_1a_19.svg\" width=\"65px\"&gt;&lt;/img&gt;'.repeat({{Q1}})",
                "temp": true
            },
            {
                "name": "T2",
                "label": "{{function}}",
                "function": "'&lt;img src=\"https://blueberry-assets.oneclick.es/M2_EyP_1a_20.svg\" width=\"65px\"&gt;&lt;/img&gt;'.repeat({{Q2}})",
                "temp": true
            },
            {
                "name": "T3",
                "label": "{{function}}",
                "function": "'&lt;img src=\"https://blueberry-assets.oneclick.es/M2_EyP_1a_21.svg\" width=\"65px\"&gt;'.repeat({{Q3}}) ",
                "temp": true
            },
            {
                "name": "A1",
                "label": "{{Q1}}",
                "function": "{{Q1}}",
                "feedback": "&lt;p&gt;Hay {{Q1}} camisas.&lt;/p&gt;"
            },
            {
                "name": "A2",
                "label": "{{Q2}}",
                "function": "{{Q2}}",
                "feedback": "&lt;p&gt;Hay {{Q2}} zapatos.&lt;/p&gt;"
            },
            {
                "name": "A3",
                "label": "{{Q3}}",
                "function": "{{Q3}}",
                "feedback": "&lt;p&gt;Hay {{Q3}} gorras.&lt;/p&gt;"
            }
        ],
        "uniques": false
    },
    "algorithm": {
        "name": "calculateOperation",
        "params": {
            "method": "equivLiteral",
            "keyboard": "NUMERICAL"
        }
    }
}</v>
      </c>
      <c r="C802" s="220" t="str">
        <f t="shared" si="24"/>
        <v>#REF!</v>
      </c>
      <c r="D802" s="220" t="str">
        <f t="shared" si="2"/>
        <v>#REF!</v>
      </c>
    </row>
    <row r="803" ht="15.75" customHeight="1">
      <c r="A803" s="220" t="str">
        <f>Seeds!AA823</f>
        <v>M2-EyP-1b-I-1</v>
      </c>
      <c r="B803" s="220" t="str">
        <f>Seeds!Z823</f>
        <v>{"id":"M2-EyP-1b-I-1","stimulus":"&lt;p&gt;Observa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255);\"&gt;Vehículos&lt;/span&gt;&lt;/strong&gt;&lt;/td&gt;&lt;td style=\"width: 32.0717%; text-align: center; background-color: #BDB1FB;\"&gt;&lt;strong&gt;&lt;span style=\"color: rgb(255, 255, 255);\"&gt;Número de vehículos&lt;/span&gt;&lt;/strong&gt;&lt;/td&gt;&lt;/tr&gt;&lt;tr&gt;&lt;td style=\"width: 67.6789%; text-align: center; \"&gt;&lt;div style=\"display:flex; justify-content:center; vertical-align: middle;\"&gt;&lt;img src=\"https://blueberry-assets.oneclick.es/M2_EyP_1b_1.svg\" width=\"100\"&gt;&lt;/img&gt;&lt;/div&gt;&lt;/td&gt;&lt;td style=\"width: 32.0717%; text-align: center; vertical-align: middle;\"&gt;{{Q1}}&lt;/td&gt;&lt;/tr&gt;&lt;tr&gt;&lt;td style=\"width: 67.6789%; text-align: center; vertical-align: middle;\"&gt;&lt;div style=\"display:flex; justify-content:center;\"&gt;&lt;img src=\"https://blueberry-assets.oneclick.es/M2_EyP_1b_2.svg\" width=\"100\"&gt;&lt;/img&gt;&lt;/div&gt;&lt;/td&gt;&lt;td style=\"width: 32.0717%; text-align: center; vertical-align: middle;\"&gt;{{Q2}}&lt;/td&gt;&lt;/tr&gt;&lt;tr&gt;&lt;td style=\"width: 67.6789%; text-align: center; \"&gt;&lt;div style=\"display:flex; justify-content:center;\"&gt;&lt;img src=\"https://blueberry-assets.oneclick.es/M2_EyP_1b_3.svg\" width=\"100\"&gt;&lt;/img&gt;&lt;/div&gt;&lt;/td&gt;&lt;td style=\"width: 32.0717%; text-align: center; vertical-align: middle;\"&gt;{{Q3}}&lt;/td&gt;&lt;/tr&gt;&lt;/tbody&gt;&lt;/table&gt;","hint":"&lt;p&gt;Observa en la tabla el número de vehículos que hay de cada tipo.&lt;/p&gt;","feedback":"&lt;p&gt;Observa en la tabla el número de vehículos que hay de cada tipo.&lt;/p&gt;","seed":{"parameters":[{"name":"Q1","label":null,"list":[2,3,4,5,6]},{"name":"Q2","label":null,"list":[2,3,4,5,6]},{"name":"Q3","label":null,"list":[2,3,4,5,6]},{"name":"Q4","label":null,"list":[2,3,4,5,6]},{"name":"Q5","label":null,"list":[2,3,4,5,6]}],"calculated":[{"name":"A1","label":"{{function}}","function":"Hay {{Q1}} autobuses."},{"name":"A2","label":"{{function}}","function":"Hay {{Q2}} coches."},{"name":"A3","label":"{{function}}","function":"Hay {{Q3}} bicicletas."},{"name":"A4","label":"{{function}}","function":"Hay {{Q4}} autobuses.","feedback":"Hay {{Q1}} autobuses.","incorrect":true},{"name":"A5","label":"{{function}}","function":"Hay {{Q5}} coches.","feedback":"Hay {{Q2}} coches.","incorrect":true},{"name":"A6","label":"{{function}}","function":"Hay {{Q2}} bicicletas.","feedback":"Hay {{Q3}} bicicletas.","incorrect":true}],"uniques":true},"algorithm":{"name":"trueFalse","template":"Multiple choice – standard","params":{"countCorrect":1,"countIncorrect":2,"showCheckIcon":false,"columns":3}}}</v>
      </c>
      <c r="C803" s="220" t="str">
        <f t="shared" si="24"/>
        <v>#REF!</v>
      </c>
      <c r="D803" s="220" t="str">
        <f t="shared" si="2"/>
        <v>#REF!</v>
      </c>
    </row>
    <row r="804" ht="15.75" customHeight="1">
      <c r="A804" s="220" t="str">
        <f>Seeds!AA824</f>
        <v>M2-EyP-1b-I-2</v>
      </c>
      <c r="B804" s="220" t="str">
        <f>Seeds!Z824</f>
        <v>{"id":"M2-EyP-1b-I-2","stimulus":"&lt;p&gt;Observa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255);\"&gt;Recipientes&lt;/span&gt;&lt;/strong&gt;&lt;/td&gt;&lt;td style=\"width: 32.0717%; text-align: center; background-color: #BDB1FB;\"&gt;&lt;strong&gt;&lt;span style=\"color: rgb(255, 255, 255);\"&gt;Número de recipientes&lt;/span&gt;&lt;/strong&gt;&lt;/td&gt;&lt;/tr&gt;&lt;tr&gt;&lt;td style=\"width: 67.6789%; text-align: center; \"&gt;&lt;div style=\"display:flex; justify-content:center; vertical-align: middle;\"&gt;&lt;img src=\"https://blueberry-assets.oneclick.es/M2_EyP_1b_4.svg\" width=\"100\"&gt;&lt;/img&gt;&lt;/div&gt;&lt;/td&gt;&lt;td style=\"width: 32.0717%; text-align: center; vertical-align: middle;\"&gt;{{Q1}}&lt;/td&gt;&lt;/tr&gt;&lt;tr&gt;&lt;td style=\"width: 67.6789%; text-align: center; vertical-align: middle;\"&gt;&lt;div style=\"display:flex; justify-content:center;\"&gt;&lt;img src=\"https://blueberry-assets.oneclick.es/M2_EyP_1b_5.svg\" width=\"100\"&gt;&lt;/img&gt;&lt;/div&gt;&lt;/td&gt;&lt;td style=\"width: 32.0717%; text-align: center; vertical-align: middle;\"&gt;{{Q2}}&lt;/td&gt;&lt;/tr&gt;&lt;tr&gt;&lt;td style=\"width: 67.6789%; text-align: center; \"&gt;&lt;div style=\"display:flex; justify-content:center;\"&gt;&lt;img src=\"https://blueberry-assets.oneclick.es/M2_EyP_1b_6.svg\" width=\"100\"&gt;&lt;/img&gt;&lt;/div&gt;&lt;/td&gt;&lt;td style=\"width: 32.0717%; text-align: center; vertical-align: middle;\"&gt;{{Q3}}&lt;/td&gt;&lt;/tr&gt;&lt;/tbody&gt;&lt;/table&gt;","hint":"&lt;p&gt;Observa en la tabla el número de recipientes que hay de cada tipo.&lt;/p&gt;","feedback":"&lt;p&gt;Observa en la tabla el número de recipientes que hay de cada tipo.&lt;/p&gt;","seed":{"parameters":[{"name":"Q1","label":null,"list":[2,3,4,5,6]},{"name":"Q2","label":null,"list":[2,3,4,5,6,7]},{"name":"Q3","label":null,"list":[2,3,4,5,6,7]},{"name":"Q4","label":null,"list":[2,3,4,5,6,7]},{"name":"Q5","label":null,"list":[2,3,4,5,6,7]}],"calculated":[{"name":"A1","label":"{{function}}","function":"Hay {{Q1}} botellas."},{"name":"A2","label":"{{function}}","function":"Hay {{Q2}} vasos."},{"name":"A3","label":"{{function}}","function":"Hay {{Q3}} jarras."},{"name":"A4","label":"{{function}}","function":"Hay {{Q4}} vasos.","feedback":"&lt;p&gt;Hay {{Q2}} vasos.","incorrect":true},{"name":"A5","label":"{{function}}","function":"Hay {{Q5}} botellas.","feedback":"&lt;p&gt;Hay {{Q1}} botellas","incorrect":true},{"name":"A6","label":"{{function}}","function":"Hay {{Q2}} jarras.","incorrect":true,"feedback":"&lt;p&gt;Hay {{Q3}} jarras."}],"uniques":true},"algorithm":{"name":"trueFalse","template":"Multiple choice – standard","params":{"countCorrect":1,"countIncorrect":2,"showCheckIcon":false,"columns":3}}}</v>
      </c>
      <c r="C804" s="220" t="str">
        <f t="shared" si="24"/>
        <v>#REF!</v>
      </c>
      <c r="D804" s="220" t="str">
        <f t="shared" si="2"/>
        <v>#REF!</v>
      </c>
    </row>
    <row r="805" ht="15.75" customHeight="1">
      <c r="A805" s="220" t="str">
        <f>Seeds!AA825</f>
        <v>M2-EyP-1b-I-3</v>
      </c>
      <c r="B805" s="220" t="str">
        <f>Seeds!Z825</f>
        <v>{"id":"M2-EyP-1b-I-3","stimulus":"&lt;p&gt;Observa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255);\"&gt;Dispositivos&lt;/span&gt;&lt;/strong&gt;&lt;/td&gt;&lt;td style=\"width: 32.0717%; text-align: center; background-color: #BDB1FB;\"&gt;&lt;strong&gt;&lt;span style=\"color: rgb(255, 255, 255);\"&gt;Número de dispositivos&lt;/span&gt;&lt;/strong&gt;&lt;/td&gt;&lt;/tr&gt;&lt;tr&gt;&lt;td style=\"width: 67.6789%; text-align: center; \"&gt;&lt;div style=\"display:flex; justify-content:center; vertical-align: middle;\"&gt;&lt;img src=\"https://blueberry-assets.oneclick.es/M2_EyP_1b_7.svg\" width=\"100\"&gt;&lt;/img&gt;&lt;/div&gt;&lt;/td&gt;&lt;td style=\"width: 32.0717%; text-align: center; vertical-align: middle;\"&gt;{{Q1}}&lt;/td&gt;&lt;/tr&gt;&lt;tr&gt;&lt;td style=\"width: 67.6789%; text-align: center; vertical-align: middle;\"&gt;&lt;div style=\"display:flex; justify-content:center;\"&gt;&lt;img src=\"https://blueberry-assets.oneclick.es/M2_EyP_1b_8.svg\" width=\"100\"&gt;&lt;/img&gt;&lt;/div&gt;&lt;/td&gt;&lt;td style=\"width: 32.0717%; text-align: center; vertical-align: middle;\"&gt;{{Q2}}&lt;/td&gt;&lt;/tr&gt;&lt;tr&gt;&lt;td style=\"width: 67.6789%; text-align: center; \"&gt;&lt;div style=\"display:flex; justify-content:center;\"&gt;&lt;img src=\"https://blueberry-assets.oneclick.es/M2_EyP_1b_9.svg\" width=\"100\"&gt;&lt;/img&gt;&lt;/div&gt;&lt;/td&gt;&lt;td style=\"width: 32.0717%; text-align: center; vertical-align: middle;\"&gt;{{Q3}}&lt;/td&gt;&lt;/tr&gt;&lt;/tbody&gt;&lt;/table&gt;","hint":"&lt;p&gt;Observa en la tabla el número de dispositivos que hay de cada tipo.&lt;/p&gt;","feedback":"&lt;p&gt;Observa en la tabla el número de dispositivos que hay de cada tipo.&lt;/p&gt;","seed":{"parameters":[{"name":"Q1","label":null,"list":[2,3,4,5,6,7]},{"name":"Q2","label":null,"list":[2,3,4,5,6,7]},{"name":"Q3","label":null,"list":[2,3,4,5,6,7]},{"name":"Q4","label":null,"list":[2,3,4,5,6,7]},{"name":"Q5","label":null,"list":[2,3,4,5,6,7]}],"calculated":[{"name":"A1","label":"{{function}}","function":"Hay {{Q1}} móviles."},{"name":"A2","label":"{{function}}","function":"Hay {{Q2}} ratones."},{"name":"A3","label":"{{function}}","function":"Hay {{Q3}} portátiles."},{"name":"A4","label":"{{function}}","function":"Hay {{Q4}} móviles.","feedback":"&lt;p&gt;Hay {{Q1}} móviles.&lt;/p&gt;","incorrect":true},{"name":"A5","label":"{{function}}","function":"Hay {{Q5}} ratones.","feedback":"&lt;p&gt;Hay {{Q2}} ratones.&lt;/p&gt;","incorrect":true},{"name":"A6","label":"{{function}}","function":"Hay {{Q2}} portátiles.","feedback":"&lt;p&gt;Hay {{Q3}} portátiles.&lt;/p&gt;","incorrect":true}],"uniques":true},"algorithm":{"name":"trueFalse","template":"Multiple choice – standard","params":{"countCorrect":1,"countIncorrect":2,"showCheckIcon":false,"columns":3}}}</v>
      </c>
      <c r="C805" s="220" t="str">
        <f t="shared" si="24"/>
        <v>#REF!</v>
      </c>
      <c r="D805" s="220" t="str">
        <f t="shared" si="2"/>
        <v>#REF!</v>
      </c>
    </row>
    <row r="806" ht="15.75" customHeight="1">
      <c r="A806" s="220" t="str">
        <f>Seeds!AA826</f>
        <v>M2-EyP-1b-E-1</v>
      </c>
      <c r="B806" s="220" t="str">
        <f>Seeds!Z826</f>
        <v>{"id":"M2-EyP-1b-E-1","stimulus":"&lt;p&gt;Observa la tabla y completa las afirmaciones.&lt;/p&gt;&lt;div style=\"display:flex; justify-content:center;\"&gt;&lt;table style=\"width: 70%; background: none !important;\"&gt;&lt;tbody&gt;&lt;tr&gt;&lt;td style=\"width: 32.0717%; text-align: center; background-color: #BDB1FB;\"&gt;&lt;strong&gt;&lt;span style=\"color: rgb(255, 255, 255);\"&gt;Verduras&lt;/span&gt;&lt;/strong&gt;&lt;/td&gt;&lt;td style=\"width: 32.0717%; text-align: center; background-color: #BDB1FB;\"&gt;&lt;strong&gt;&lt;span style=\"color: rgb(255, 255, 255);\"&gt;Número de verduras&lt;/span&gt;&lt;/strong&gt;&lt;/td&gt;&lt;/tr&gt;&lt;tr&gt;&lt;td style=\"width: 67.6789%; text-align: center; \"&gt;&lt;div style=\"display:flex; justify-content:center; vertical-align: middle;\"&gt;&lt;img src=\"https://blueberry-assets.oneclick.es/M2_EyP_1b_10.svg\" width=\"100\"&gt;&lt;/img&gt;&lt;/div&gt;&lt;/td&gt;&lt;td style=\"width: 32.0717%; text-align: center; vertical-align: middle;\"&gt;{{Q1}}&lt;/td&gt;&lt;/tr&gt;&lt;tr&gt;&lt;td style=\"width: 67.6789%; text-align: center; vertical-align: middle;\"&gt;&lt;div style=\"display:flex; justify-content:center;\"&gt;&lt;img src=\"https://blueberry-assets.oneclick.es/M2_EyP_1b_11.svg\" width=\"100\"&gt;&lt;/img&gt;&lt;/div&gt;&lt;/td&gt;&lt;td style=\"width: 32.0717%; text-align: center; vertical-align: middle;\"&gt;{{Q2}}&lt;/td&gt;&lt;/tr&gt;&lt;tr&gt;&lt;td style=\"width: 67.6789%; text-align: center; \"&gt;&lt;div style=\"display:flex; justify-content:center;\"&gt;&lt;img src=\"https://blueberry-assets.oneclick.es/M2_EyP_1b_12.svg\" width=\"100\"&gt;&lt;/img&gt;&lt;/div&gt;&lt;/td&gt;&lt;td style=\"width: 32.0717%; text-align: center; vertical-align: middle;\"&gt;{{Q3}}&lt;/td&gt;&lt;/tr&gt;&lt;/tbody&gt;&lt;/table&gt;","template":"&lt;p&gt;La verdura que más se repite es la {{response}}.&lt;/p&gt;&lt;p&gt;La verdura que menos se repite es la {{response}}.&lt;/p&gt;","hint":"&lt;p&gt;Observa en la tabla el número de verduras que hay de cada tipo.&lt;/p&gt;","feedback":"&lt;p&gt;Observa en la tabla el número de verduras que hay de cada tipo.&lt;/p&gt;","seed":{"parameters":[{"name":"Q1","label":null,"list":[2,3,4,5]},{"name":"Q2","label":null,"list":[10,11,12]},{"name":"Q3","label":null,"list":[6,7,8,9]}],"calculated":[{"name":"A1","label":"{{function}}","function":"cebolla","group":1},{"name":"A2","label":"{{function}}","function":"calabaza","incorrect":true,"group":1},{"name":"A3","label":"{{function}}","function":"zanahoria","incorrect":true,"group":1},{"name":"A4","label":"{{function}}","function":"cebolla","incorrect":true,"group":2},{"name":"A5","label":"{{function}}","function":"calabaza","incorrect":true,"group":2},{"name":"A6","label":"{{function}}","function":"zanahoria","group":2}],"uniques":true},"algorithm":{"name":"groupResponses","template":"Cloze with drop down"}}</v>
      </c>
      <c r="C806" s="220" t="str">
        <f t="shared" si="24"/>
        <v>#REF!</v>
      </c>
      <c r="D806" s="220" t="str">
        <f t="shared" si="2"/>
        <v>#REF!</v>
      </c>
    </row>
    <row r="807" ht="15.75" customHeight="1">
      <c r="A807" s="220" t="str">
        <f>Seeds!AA827</f>
        <v>M2-EyP-1b-E-2</v>
      </c>
      <c r="B807" s="220" t="str">
        <f>Seeds!Z827</f>
        <v>{"id":"M2-EyP-1b-E-2","stimulus":"&lt;p&gt;Observa la tabla y completa las afirmaciones.&lt;/p&gt;&lt;div style=\"display:flex; justify-content:center;\"&gt;&lt;table style=\"width: 70%;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src=\"https://blueberry-assets.oneclick.es/M2_EyP_1b_13.svg\" width=\"90\"&gt;&lt;/img&gt;&lt;/div&gt;&lt;/td&gt;&lt;td style=\"width: 32.0717%; text-align: center; vertical-align: middle;\"&gt;{{Q1}}&lt;/td&gt;&lt;/tr&gt;&lt;tr&gt;&lt;td style=\"width: 67.6789%; text-align: center; vertical-align: middle;\"&gt;&lt;div style=\"display:flex; justify-content:center;\"&gt;&lt;img src=\"https://blueberry-assets.oneclick.es/M2_EyP_1b_14.svg\" width=\"90\"&gt;&lt;/img&gt;&lt;/div&gt;&lt;/td&gt;&lt;td style=\"width: 32.0717%; text-align: center; vertical-align: middle;\"&gt;{{Q2}}&lt;/td&gt;&lt;/tr&gt;&lt;tr&gt;&lt;td style=\"width: 67.6789%; text-align: center; \"&gt;&lt;div style=\"display:flex; justify-content:center;\"&gt;&lt;img src=\"https://blueberry-assets.oneclick.es/M2_EyP_1b_15.svg\" width=\"90\"&gt;&lt;/img&gt;&lt;/div&gt;&lt;/td&gt;&lt;td style=\"width: 32.0717%; text-align: center; vertical-align: middle;\"&gt;{{Q3}}&lt;/td&gt;&lt;/tr&gt;&lt;tr&gt;&lt;td style=\"width: 67.6789%; text-align: center; \"&gt;&lt;div style=\"display:flex; justify-content:center;\"&gt;&lt;img src=\"https://blueberry-assets.oneclick.es/M2_EyP_1b_16.svg\" width=\"90\"&gt;&lt;/img&gt;&lt;/div&gt;&lt;/td&gt;&lt;td style=\"width: 32.0717%; text-align: center; vertical-align: middle;\"&gt;{{Q4}}&lt;/td&gt;&lt;/tr&gt;&lt;/tbody&gt;&lt;/table&gt;","template":"&lt;p&gt;La fruta que más se repite es la {{response}}.&lt;/p&gt;&lt;p&gt;La fruta que menos se repite es la {{response}}.&lt;/p&gt;","hint":"&lt;p&gt;Observa en la tabla el número de frutas que hay de cada tipo.&lt;/p&gt;","feedback":"&lt;p&gt;Observa en la tabla el número de frutas que hay de cada tipo.&lt;/p&gt;","seed":{"parameters":[{"name":"Q1","label":null,"list":[5,6,7,8,9,10]},{"name":"Q2","label":null,"list":[2,3,4]},{"name":"Q3","label":null,"list":[5,6,7,8,9,10]},{"name":"Q4","label":null,"list":[11,12,13]}],"calculated":[{"name":"A1","label":"{{function}}","function":"sandía","group":1},{"name":"A2","label":"{{function}}","function":"fresa","incorrect":true,"group":1},{"name":"A3","label":"{{function}}","function":"piña","incorrect":true,"group":1},{"name":"A4","label":"{{function}}","function":"naranja","incorrect":true,"group":1},{"name":"A5","label":"{{function}}","function":"fresa","incorrect":true,"group":2},{"name":"A6","label":"{{function}}","function":"calabaza","incorrect":true,"group":2},{"name":"A7","label":"{{function}}","function":"sandía","incorrect":true,"group":2},{"name":"A8","label":"{{function}}","function":"piña","group":2}],"uniques":true},"algorithm":{"name":"groupResponses","template":"Cloze with drop down"}}</v>
      </c>
      <c r="C807" s="220" t="str">
        <f t="shared" si="24"/>
        <v>#REF!</v>
      </c>
      <c r="D807" s="220" t="str">
        <f t="shared" si="2"/>
        <v>#REF!</v>
      </c>
    </row>
    <row r="808" ht="15.75" customHeight="1">
      <c r="A808" s="220" t="str">
        <f>Seeds!AA828</f>
        <v>M2-EyP-1b-E-3</v>
      </c>
      <c r="B808" s="220" t="str">
        <f>Seeds!Z828</f>
        <v>{"id":"M2-EyP-1b-E-3","stimulus":"&lt;p&gt;Observa la tabla y completa las afirmaciones.&lt;/p&gt;&lt;div style=\"display:flex; justify-content:center;\"&gt;&lt;table style=\"width: 70%;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src=\"https://blueberry-assets.oneclick.es/M2_EyP_1b_17.svg\" width=\"90\"&gt;&lt;/img&gt;&lt;/div&gt;&lt;/td&gt;&lt;td style=\"width: 32.0717%; text-align: center; vertical-align: middle;\"&gt;{{Q1}}&lt;/td&gt;&lt;/tr&gt;&lt;tr&gt;&lt;td style=\"width: 67.6789%; text-align: center; vertical-align: middle;\"&gt;&lt;div style=\"display:flex; justify-content:center;\"&gt;&lt;img src=\"https://blueberry-assets.oneclick.es/M2_EyP_1b_18.svg\" width=\"90\"&gt;&lt;/img&gt;&lt;/div&gt;&lt;/td&gt;&lt;td style=\"width: 32.0717%; text-align: center; vertical-align: middle;\"&gt;{{Q2}}&lt;/td&gt;&lt;/tr&gt;&lt;tr&gt;&lt;td style=\"width: 67.6789%; text-align: center; \"&gt;&lt;div style=\"display:flex; justify-content:center;\"&gt;&lt;img src=\"https://blueberry-assets.oneclick.es/M2_EyP_1b_19.svg\" width=\"90\"&gt;&lt;/img&gt;&lt;/div&gt;&lt;/td&gt;&lt;td style=\"width: 32.0717%; text-align: center; vertical-align: middle;\"&gt;{{Q3}}&lt;/td&gt;&lt;/tr&gt;&lt;tr&gt;&lt;td style=\"width: 67.6789%; text-align: center; \"&gt;&lt;div style=\"display:flex; justify-content:center;\"&gt;&lt;img src=\"https://blueberry-assets.oneclick.es/M2_EyP_1b_20.svg\" width=\"90\"&gt;&lt;/img&gt;&lt;/div&gt;&lt;/td&gt;&lt;td style=\"width: 32.0717%; text-align: center; vertical-align: middle;\"&gt;{{Q4}}&lt;/td&gt;&lt;/tr&gt;&lt;/tbody&gt;&lt;/table&gt;","template":"&lt;p&gt;El mueble que más se repite es la {{response}}.&lt;/p&gt;&lt;p&gt;El mueble que menos se repite es la {{response}}.&lt;/p&gt;","hint":"&lt;p&gt;Observa en la tabla el número de muebles que hay de cada tipo.&lt;/p&gt;","feedback":"&lt;p&gt;Observa en la tabla el número de muebels que hay de cada tipo.&lt;/p&gt;","seed":{"parameters":[{"name":"Q1","label":null,"list":[5,6,7,8,9,10]},{"name":"Q2","label":null,"list":[11,12,13]},{"name":"Q3","label":null,"list":[5,6,7,8,9,10]},{"name":"Q4","label":null,"list":[2,3,4]}],"calculated":[{"name":"A1","label":"{{function}}","function":"mesa","group":1},{"name":"A2","label":"{{function}}","function":"sillón","incorrect":true,"group":1},{"name":"A3","label":"{{function}}","function":"silla","incorrect":true,"group":1},{"name":"A31","label":"{{function}}","function":"cama","incorrect":true,"group":1},{"name":"A4","label":"{{function}}","function":"sillón","incorrect":true,"group":2},{"name":"A5","label":"{{function}}","function":"mesa","incorrect":true,"group":2},{"name":"A7","label":"{{function}}","function":"silla","incorrect":true,"group":2},{"name":"A7","label":"{{function}}","function":"cama","group":2}],"uniques":true},"algorithm":{"name":"groupResponses","template":"Cloze with drop down"}}</v>
      </c>
      <c r="C808" s="220" t="str">
        <f t="shared" si="24"/>
        <v>#REF!</v>
      </c>
      <c r="D808" s="220" t="str">
        <f t="shared" si="2"/>
        <v>#REF!</v>
      </c>
    </row>
    <row r="809" ht="15.75" customHeight="1">
      <c r="A809" s="220" t="str">
        <f>Seeds!AA832</f>
        <v>M2-EyP-2b-I-1</v>
      </c>
      <c r="B809" s="220" t="str">
        <f>Seeds!Z832</f>
        <v>{
    "id": "M2-EyP-2b-I-1",
    "stimulus": "&lt;p&gt;Estas son las actividades de matemáticas que ha resuelto Mauro los últimos días. Indica si las afirmaciones son correctas o incorrectas.&lt;/p&gt;&lt;div style=\"display:flex; justify-content:center;\"&gt;&lt;div class=\"fr-chart ct-chart ct-minor-seventh\" data-chart='{\"type\": \"bar\", \"series\": [{\"name\": \"Actividades\", \"data\": [{{Q1}},{{Q2}},{{Q3}}]}], \"labels\":[\"Miércoles\",\"Jueves\",\"Viernes\"],\"options\": {\"axisY\": {\"onlyInteger\": true}}}'&gt;&lt;/div&gt;&lt;/div&gt;",
    "hint": "&lt;p&gt;La altura de cada barra representa el número de ejercicios resueltos cada día.&lt;/p&gt;",
    "feedback": "&lt;p&gt;La altura de cada barra representa el número de ejercicios resueltos cada día.&lt;/p&gt;",
    "seed": {
        "parameters": [
            {
                "name": "Q1",
                "label": null,
                "min": 2,
                "max": 9,
                "step": 1
            },
            {
                "name": "Q2",
                "label": null,
                "min": 2,
                "max": 9,
                "step": 1
            },
            {
                "name": "Q3",
                "label": null,
                "min": 2,
                "max": 9,
                "step": 1
            }
        ],
        "calculated": [
            {
                "name": "A1",
                "label": "El miércoles resolvió {{Q1}} actividades."
            },
            {
                "name": "A2",
                "label": "El jueves resolvió {{Q2}} actividades."
            },
            {
                "name": "A3",
                "label": "El viernes resolvió {{Q3}} actividades"
            },
            {
                "name": "A4",
                "label": "El miércoles resolvió {{Q3}} actividades.",
                "incorrect": true
            },
            {
                "name": "A5",
                "label": "El jueves resolvió {{Q1}} actividades.",
                "incorrect": true
            },
            {
                "name": "A6",
                "label": "El viernes resolvió {{Q2}} actividades.",
                "incorrect": true
            }
        ],
        "uniques": true
    },
    "algorithm": {
        "name": "trueFalse",
        "template": "Choice matrix – inline",
        "params": {
            "countCorrect": 1,
            "countIncorrect": 2,
            "showCheckIcon": false,
            "options": [
                "Correcto",
                "Incorrecto"
            ]
        }
    }
}</v>
      </c>
      <c r="C809" s="220" t="str">
        <f t="shared" si="24"/>
        <v>#REF!</v>
      </c>
      <c r="D809" s="220" t="str">
        <f t="shared" si="2"/>
        <v>#REF!</v>
      </c>
    </row>
    <row r="810" ht="15.75" customHeight="1">
      <c r="A810" s="220" t="str">
        <f>Seeds!AA833</f>
        <v>M2-EyP-2b-I-2</v>
      </c>
      <c r="B810" s="220" t="str">
        <f>Seeds!Z833</f>
        <v>{"id":"M2-EyP-2b-I-2","stimulus":"&lt;p&gt;Estos son los sabores de los helados favoritos de un grupo de niños. Indica si las afirmaciones son correctas o incorrectas.&lt;/p&gt;&lt;div style=\"display:flex; justify-content:center;\"&gt;&lt;div class=\"fr-chart ct-chart ct-minor-seventh\" data-chart='{\"type\": \"bar\", \"series\": [{\"name\": \"Niños\", \"data\": [{{Q1}},{{Q2}},{{Q3}}]}], \"labels\":[\"Chocolate\",\"Vainilla\",\"Fresa\"],\"options\": {\"axisY\": {\"onlyInteger\": true}}}'&gt;&lt;/div&gt;&lt;/div&gt;","hint":"&lt;p&gt;La altura de cada barra representa el número de niños a los que les gusta cada sabor.&lt;/p&gt;","feedback":"&lt;p&gt;La altura de cada barra representa el número de niños a los que les gusta cada sabor.&lt;/p&gt;","seed":{"parameters":[{"name":"Q1","label":null,"min":2,"max":9,"step":1},{"name":"Q2","label":null,"min":2,"max":9,"step":1},{"name":"Q3","label":null,"min":2,"max":9,"step":1}],"calculated":[{"name":"A1","label":"A {{Q1}} niños les gusta el helado de chocolate."},{"name":"A2","label":"A {{Q2}} niños les gusta el helado de vainilla."},{"name":"A3","label":"A {{Q3}} niños les gusta el helado de fresa."},{"name":"A4","label":"A {{Q3}} niños les gusta el helado de chocolate.","incorrect":true},{"name":"A5","label":"A {{Q1}} niños les gusta el helado de vainilla.","incorrect":true},{"name":"A6","label":"A {{Q2}} niños les gusta el helado de fresa.","incorrect":true}],"uniques":true},"algorithm":{"name":"trueFalse","template":"Choice matrix – inline","params":{"countCorrect":1,"countIncorrect":2,"showCheckIcon":false,"options":["Correcto","Incorrecto"]}}}</v>
      </c>
      <c r="C810" s="220" t="str">
        <f t="shared" si="24"/>
        <v>#REF!</v>
      </c>
      <c r="D810" s="220" t="str">
        <f t="shared" si="2"/>
        <v>#REF!</v>
      </c>
    </row>
    <row r="811" ht="15.75" customHeight="1">
      <c r="A811" s="220" t="str">
        <f>Seeds!AA834</f>
        <v>M2-EyP-2b-I-3</v>
      </c>
      <c r="B811" s="220" t="str">
        <f>Seeds!Z834</f>
        <v>{"id":"M2-EyP-2b-I-3","stimulus":"&lt;p&gt;Estas son las canicas de cada color que tiene Lucas. Indica si las afirmaciones son correctas o incorrectas.&lt;/p&gt;&lt;div style=\"display:flex; justify-content:center;\"&gt;&lt;div class=\"fr-chart ct-chart ct-minor-seventh\" data-chart='{\"type\": \"bar\", \"series\": [{\"name\": \"Canicas\", \"data\": [{{Q1}},{{Q2}},{{Q3}},{{Q4}}]}], \"labels\":[\"Azul\",\"Rojo\",\"Amarillo\",\"Verde\"],\"options\": {\"axisY\": {\"onlyInteger\": true}}}'&gt;&lt;/div&gt;&lt;/div&gt;","hint":"&lt;p&gt;La altura de cada barra representa el número de canicas que tiene de cada color.&lt;/p&gt;","feedback":"&lt;p&gt;La altura de cada barra representa el número de canicas que tiene de cada color.&lt;/p&gt;","seed":{"parameters":[{"name":"Q1","label":null,"min":3,"max":9,"step":1},{"name":"Q2","label":null,"min":3,"max":9,"step":1},{"name":"Q3","label":null,"min":3,"max":9,"step":1},{"name":"Q4","label":null,"min":3,"max":9,"step":1}],"calculated":[{"name":"A1","label":"Lucas tiene {{Q1}} canicas azules."},{"name":"A2","label":"Lucas tiene {{Q2}} canicas rojas."},{"name":"A3","label":"Lucas tiene {{Q3}} canicas amarillas."},{"name":"A4","label":"Lucas tiene {{Q4}} canicas verdes."},{"name":"A5","label":"Lucas tiene {{Q4}} canicas azules.","incorrect":true},{"name":"A6","label":"Lucas tiene {{Q3}} canicas rojas.","incorrect":true},{"name":"A7","label":"Lucas tiene {{Q1}} canicas amarillas.","incorrect":true},{"name":"A8","label":"Lucas tiene {{Q2}} canicas verdes.","incorrect":true}],"uniques":true},"algorithm":{"name":"trueFalse","template":"Choice matrix – inline","params":{"countCorrect":1,"countIncorrect":2,"showCheckIcon":false,"options":["Correcto","Incorrecto"]}}}</v>
      </c>
      <c r="C811" s="220" t="str">
        <f t="shared" si="24"/>
        <v>#REF!</v>
      </c>
      <c r="D811" s="220" t="str">
        <f t="shared" si="2"/>
        <v>#REF!</v>
      </c>
    </row>
    <row r="812" ht="15.75" customHeight="1">
      <c r="A812" s="220" t="str">
        <f>Seeds!AA835</f>
        <v>M2-EyP-2b-E-1</v>
      </c>
      <c r="B812" s="220" t="str">
        <f>Seeds!Z835</f>
        <v>{"id":"M2-EyP-2b-E-1","stimulus":"&lt;p&gt;Estas son las actividades favoritas de las compañeras de clase de María. Completa las siguientes oraciones.&lt;/p&gt;&lt;div style=\"display:flex; justify-content:center;\"&gt;&lt;div class=\"fr-chart ct-chart ct-minor-seventh\" data-chart='{\"type\": \"bar\", \"series\": [{\"name\": \"Compañeras\", \"data\": [{{Q1}},{{Q2}},{{Q3}},{{Q4}}]}], \"labels\":[\"Hacer deporte\",\"Ir al parque\",\"Jugar a videojuegos\",\"Leer un libro\"],\"options\": {\"axisY\": {\"onlyInteger\": true}}}'&gt;&lt;/div&gt;&lt;/div&gt;","feedback":"&lt;p&gt;La altura de cada barra representa qué actividad le gusta a cada compañera de María.&lt;/p&gt;","hint":"&lt;p&gt;La altura de cada barra representa qué actividad le gusta a cada compañera de María.&lt;/p&gt;","template":"&lt;p&gt;{{response}} prefieren hacer deporte.&lt;/p&gt;&lt;p&gt;{{response}} prefieren leer un libro.&lt;/p&gt;","seed":{"parameters":[{"name":"Q1","label":null,"min":4,"max":9,"step":1},{"name":"Q2","label":null,"min":4,"max":9,"step":1},{"name":"Q3","label":null,"min":4,"max":9,"step":1},{"name":"Q4","label":null,"min":4,"max":9,"step":1}],"calculated":[{"name":"A1","label":"{{function}}","function":"{{Q1}}"},{"name":"A2","label":"{{function}}","function":"{{Q4}}"}],"uniques":true},"algorithm":{"name":"calculateOperation","params":{"method":"equivLiteral","keyboard":"NUMERICAL"}}}</v>
      </c>
      <c r="C812" s="220" t="str">
        <f t="shared" si="24"/>
        <v>#REF!</v>
      </c>
      <c r="D812" s="220" t="str">
        <f t="shared" si="2"/>
        <v>#REF!</v>
      </c>
    </row>
    <row r="813" ht="15.75" customHeight="1">
      <c r="A813" s="220" t="str">
        <f>Seeds!AA836</f>
        <v>M2-EyP-2b-E-2</v>
      </c>
      <c r="B813" s="220" t="str">
        <f>Seeds!Z836</f>
        <v>{"id":"M2-EyP-2b-E-2","stimulus":"&lt;p&gt;Estas son las edades de los amigos que han asistido al cumpleaños de Javier. Completa las siguientes oraciones.&lt;/p&gt;&lt;div style=\"display:flex; justify-content:center;\"&gt;&lt;div class=\"fr-chart ct-chart ct-minor-seventh\" data-chart='{\"type\": \"bar\", \"series\": [{\"name\": \"Amigos\", \"data\": [{{Q1}},{{Q2}},{{Q3}},{{Q4}}]}], \"labels\":[\"6 años\",\"7 años\",\"8 años\",\"9 años\"],\"options\": {\"axisY\": {\"onlyInteger\": true}}}'&gt;&lt;/div&gt;&lt;/div&gt;","feedback":"&lt;p&gt;La altura de cada barra representa el número de amigos que han asistido de cada edad.&lt;/p&gt;","hint":"&lt;p&gt;La altura de cada barra representa el número de amigos que han asistido de cada edad.&lt;/p&gt;","template":"&lt;p&gt;Han asistido {{response}} amigos con ocho años.&lt;/p&gt;&lt;p&gt;En total han asistido {{response}} amigos.&lt;/p&gt;","seed":{"parameters":[{"name":"Q1","label":null,"min":4,"max":9,"step":1},{"name":"Q2","label":null,"min":4,"max":9,"step":1},{"name":"Q3","label":null,"min":4,"max":9,"step":1},{"name":"Q4","label":null,"min":4,"max":9,"step":1}],"calculated":[{"name":"A1","label":"{{function}}","function":"{{Q3}}"},{"name":"A2","label":"{{function}}","function":"{{Q1}}+{{Q2}}+{{Q3}}+{{Q4}}"}],"uniques":true},"algorithm":{"name":"calculateOperation","params":{"method":"equivLiteral","keyboard":"NUMERICAL"}}}</v>
      </c>
      <c r="C813" s="220" t="str">
        <f t="shared" si="24"/>
        <v>#REF!</v>
      </c>
      <c r="D813" s="220" t="str">
        <f t="shared" si="2"/>
        <v>#REF!</v>
      </c>
    </row>
    <row r="814" ht="15.75" customHeight="1">
      <c r="A814" s="220" t="str">
        <f>Seeds!AA837</f>
        <v>M2-EyP-2b-E-3</v>
      </c>
      <c r="B814" s="220" t="str">
        <f>Seeds!Z837</f>
        <v>{"id":"M2-EyP-2b-E-3","stimulus":"&lt;p&gt;Estas son las mascotas que tienen los vecinos de Julián. Completa las siguientes oraciones.&lt;/p&gt;&lt;div style=\"display:flex; justify-content:center;\"&gt;&lt;div class=\"fr-chart ct-chart ct-minor-seventh\" data-chart='{\"type\": \"bar\", \"series\": [{\"name\": \"Vecinos\", \"data\": [{{Q1}},{{Q2}},{{Q3}},{{Q4}}]}], \"labels\":[\"Perro\",\"Gato\",\"Hámster\",\"Conejo\"],\"options\": {\"axisY\": {\"onlyInteger\": true}}}'&gt;&lt;/div&gt;&lt;/div&gt;","feedback":"&lt;p&gt;La altura de cada barra representa cuantos vecinos tiene cada mascota.&lt;/p&gt;","hint":"&lt;p&gt;La altura de cada barra representa cuantos vecinos tiene cada mascota.&lt;/p&gt;","template":"&lt;p&gt;{{response}} vecinos tienen un hámster como mascota.&lt;/p&gt;&lt;p&gt;{{response}} vecinos tienen un gato como mascota.&lt;/p&gt;","seed":{"parameters":[{"name":"Q1","label":null,"min":2,"max":9,"step":1},{"name":"Q2","label":null,"min":2,"max":9,"step":1},{"name":"Q3","label":null,"min":2,"max":9,"step":1},{"name":"Q4","label":null,"min":2,"max":9,"step":1}],"calculated":[{"name":"A1","label":"{{function}}","function":"{{Q3}}"},{"name":"A2","label":"{{function}}","function":"{{Q2}}"}],"uniques":true},"algorithm":{"name":"calculateOperation","params":{"method":"equivLiteral","keyboard":"NUMERICAL"}}}</v>
      </c>
      <c r="C814" s="220" t="str">
        <f t="shared" si="24"/>
        <v>#REF!</v>
      </c>
      <c r="D814" s="220" t="str">
        <f t="shared" si="2"/>
        <v>#REF!</v>
      </c>
    </row>
    <row r="815" ht="15.75" customHeight="1">
      <c r="A815" s="220" t="str">
        <f>Seeds!AA841</f>
        <v>M2-EyP-3b-I-1</v>
      </c>
      <c r="B815" s="220" t="str">
        <f>Seeds!Z841</f>
        <v>{
    "id": "M2-EyP-3b-I-1",
    "stimulus": "&lt;p&gt;En el gráfico se representan los deportes favoritos de un grupo de niños.&lt;/p&gt;&lt;div style=\"display: flex; justify-content: center;\"&gt;&lt;div class=\"fr-chart\" data-chart='{\"type\": \"pictograph\", \"series\": [{\"img\": \"{{Q1.img}}\", \"value\":{{Q1}} },{\"img\": \"{{Q2.img}}\", \"value\":{{Q2}}},{\"img\": \"{{Q3.img}}\", \"value\":{{Q3}}}], \"labels\":[\"{{Q1.label}}\",\"{{Q2.label}}\",\"{{Q3.label}}\"]}'&gt;&lt;/div&gt;&lt;/div&gt;&lt;p&gt;Indica si estas afirmaciones son correctas o incorrectas.&lt;/p&gt;",
    "hint": "&lt;p&gt;Cuenta la cantidad de pelotas de cada deporte.&lt;/p&gt;",
    "feedback": "&lt;p&gt;El número de pelotas representa la cantidad de niños que prefieren ese deporte.&lt;/p&gt;",
    "seed": {
        "parameters": [
            {
                "name": "Q1",
                "label": "Fútbol",
                "img": "https://blueberry-assets.oneclick.es/M2_G_12c_4.svg",
                "list": [
                    2,
                    3,
                    4,
                    5
                ]
            },
            {
                "name": "Q2",
                "label": "Tenis",
                "img": "https://blueberry-assets.oneclick.es/M2_EyP_3b_11.svg",
                "list": [
                    2,
                    3,
                    4,
                    5
                ]
            },
            {
                "name": "Q3",
                "label": "Baloncesto",
                "img": "https://blueberry-assets.oneclick.es/M2_G_12c_6.svg",
                "list": [
                    2,
                    3,
                    4,
                    5
                ]
            }
        ],
        "calculated": [
            {
                "name": "A1",
                "label": "{{Q1}} niños prefieren el fútbol.",
                "function": ""
            },
            {
                "name": "A2",
                "label": "{{Q2}} niños prefieren el tenis.",
                "function": ""
            },
            {
                "name": "A3",
                "label": "{{Q3}} niños prefieren el baloncesto.",
                "function": ""
            },
            {
                "name": "A4",
                "label": "{{Q3}} niños prefieren el fútbol.",
                "function": "",
                "incorrect": true
            },
            {
                "name": "A5",
                "label": "{{Q1}} niños prefieren el baloncesto.",
                "function": "",
                "incorrect": true
            },
            {
                "name": "A6",
                "label": "{{Q3}} niños prefieren el tenis.",
                "function": "",
                "incorrect": true
            }
        ],
        "uniques": true
    },
    "algorithm": {
        "name": "trueFalse",
        "template": "Choice matrix – inline",
        "params": {
            "countCorrect": 1,
            "countIncorrect": 2,
            "showCheckIcon": false,
            "options": [
                "Correcto",
                "Incorrecto"
            ]
        }
    }
}</v>
      </c>
      <c r="C815" s="220" t="str">
        <f t="shared" si="24"/>
        <v>#REF!</v>
      </c>
      <c r="D815" s="220" t="str">
        <f t="shared" si="2"/>
        <v>#REF!</v>
      </c>
    </row>
    <row r="816" ht="15.75" customHeight="1">
      <c r="A816" s="220" t="str">
        <f>Seeds!AA842</f>
        <v>M2-EyP-3b-I-2</v>
      </c>
      <c r="B816" s="220" t="str">
        <f>Seeds!Z842</f>
        <v>{
    "id": "M2-EyP-3b-I-2",
    "stimulus": "&lt;p&gt;Este gráfico representa el medio de transporte que utilizar {{T4}} alumnos para ir al colegio. Cada imagen equivale a 5 alumnos. Haz clic en la frase correcta.&lt;/p&gt;&lt;div style=\"display: flex; justify-content: center;\"&gt;&lt;div class=\"fr-chart\" data-chart='{\"type\": \"pictograph\", \"series\": [{\"img\": \"{{Q1.img}}\", \"value\":{{Q1}} },{\"img\": \"{{Q2.img}}\", \"value\":{{Q2}}},{\"img\": \"{{Q3.img}}\", \"value\":{{Q3}}}], \"labels\":[\"{{Q1.label}}\",\"{{Q2.label}}\",\"{{Q3.label}}\"]}'&gt;&lt;/div&gt;&lt;/div&gt;",
    "hint": "&lt;p&gt;Cuenta la cantidad de veces que se repite cada imagen y multiplícala por 5.&lt;/p&gt;",
    "feedback": "&lt;p&gt;Cuenta la cantidad de veces que se repite cada imagen y multiplícala por 5.&lt;/p&gt;",
    "seed": {
        "parameters": [
            {
                "name": "Q1",
                "label": "Coche",
                "img": "https://blueberry-assets.oneclick.es/M2_EyP_1b_2.svg",
                "list": [
                    1,
                    2,
                    3,
                    4,
                    5
                ]
            },
            {
                "name": "Q2",
                "label": "Bicicleta",
                "img": "https://blueberry-assets.oneclick.es/M2_EyP_1b_3.svg",
                "list": [
                    1,
                    2,
                    3,
                    4,
                    5
                ]
            },
            {
                "name": "Q3",
                "label": "Autobús",
                "img": "https://blueberry-assets.oneclick.es/M2_EyP_1b_1.svg",
                "list": [
                    1,
                    2,
                    3,
                    4,
                    5
                ]
            }
        ],
        "calculated": [
            {
                "name": "T1",
                "label": "{{function}}",
                "function": "{{Q1}}*5",
                "temp": true
            },
            {
                "name": "T2",
                "label": "{{function}}",
                "function": "{{Q2}}*5",
                "temp": true
            },
            {
                "name": "T3",
                "label": "{{function}}",
                "function": "{{Q3}}*5",
                "temp": true
            },
            {
                "name": "T4",
                "label": "{{function}}",
                "function": "{{Q1}}*5+{{Q2}}*5+{{Q3}}*5",
                "temp": true
            },
            {
                "name": "A1",
                "label": "{{T1}} niños llegan en coche.",
                "function": ""
            },
            {
                "name": "A2",
                "label": "{{T2}} niños llegan en bicicleta.",
                "function": ""
            },
            {
                "name": "A3",
                "label": "{{T3}} niños llegan en autobús.",
                "function": ""
            },
            {
                "name": "A4",
                "label": "{{T2}} niños llegan en autobús.",
                "function": "",
                "incorrect": true
            },
            {
                "name": "A5",
                "label": "{{T3}} niños llegan en coche.",
                "function": "",
                "incorrect": true
            },
            {
                "name": "A6",
                "label": "{{T1}} niños llegan en bicicleta.",
                "function": "",
                "incorrect": true
            }
        ],
        "uniques": true
    },
    "algorithm": {
        "name": "trueFalse",
        "template": "Multiple choice – standard",
        "params": {
            "countCorrect": 1,
            "countIncorrect": 2,
            "showCheckIcon": false,
            "columns": 3
        }
    }
}</v>
      </c>
      <c r="C816" s="220" t="str">
        <f t="shared" si="24"/>
        <v>#REF!</v>
      </c>
      <c r="D816" s="220" t="str">
        <f t="shared" si="2"/>
        <v>#REF!</v>
      </c>
    </row>
    <row r="817" ht="15.75" customHeight="1">
      <c r="A817" s="220" t="str">
        <f>Seeds!AA843</f>
        <v>M2-EyP-3b-I-3</v>
      </c>
      <c r="B817" s="220" t="str">
        <f>Seeds!Z843</f>
        <v>{"id":"M2-EyP-3b-I-3","stimulus":"&lt;p&gt;Este gráfico representa el tipo de películas que prefiere un grupo de {{T1}} personas. Elige la frase correcta.&lt;/p&gt;&lt;div style=\"display: flex; justify-content: center;\"&gt;&lt;div class=\"fr-chart\" data-chart='{\"type\": \"pictograph\", \"series\": [{\"img\": \"{{Q1.img}}\", \"value\":{{Q1}} },{\"img\": \"{{Q2.img}}\", \"value\":{{Q2}}},{\"img\": \"{{Q3.img}}\", \"value\":{{Q3}}}], \"labels\":[\"{{Q1.label}}\",\"{{Q2.label}}\",\"{{Q3.label}}\"]}'&gt;&lt;/div&gt;&lt;/div&gt;","hint":"&lt;p&gt;Cuenta la cantidad de emojis en cada categoria de películas.&lt;/p&gt;","feedback":"&lt;p&gt;Cuenta la cantidad de emojis en cada categoría de películas.&lt;/p&gt;","seed":{"parameters":[{"name":"Q1","label":"Terror","img":"https://blueberry-assets.oneclick.es/M2_EyP_3b_2.svg","list":[2,3,4,5]},{"name":"Q2","label":"Comedia","img":"https://blueberry-assets.oneclick.es/M2_EyP_3b_1.svg","list":[2,3,4,5]},{"name":"Q3","label":"Musicales","img":"https://blueberry-assets.oneclick.es/M2_EyP_3b_3.svg","list":[2,3,4,5]}],"calculated":[{"name":"T1","label":"{{function}}","function":"{{Q1}}+{{Q2}}+{{Q3}}","temp":true},{"name":"A1","label":"{{Q1}} personas prefieren las películas de terror.","function":""},{"name":"A2","label":"{{Q2}} personas prefieren las comedias.","function":""},{"name":"A3","label":"{{Q3}} personas prefieren los musicales.","function":""},{"name":"A4","label":"{{Q2}} personas prefieren las películas de terror.","function":"","incorrect":true},{"name":"A5","label":"{{Q3}} personas prefieren las comedias.","function":"","incorrect":true},{"name":"A6","label":"{{Q1}} personas prefieren los musicales.","function":"","incorrect":true}],"uniques":true},"algorithm":{"name":"trueFalse","template":"Multiple choice – standard","params":{"countCorrect":1,"countIncorrect":2,"showCheckIcon":false,
            "columns": 3
        }
    }
}</v>
      </c>
      <c r="C817" s="220" t="str">
        <f t="shared" si="24"/>
        <v>#REF!</v>
      </c>
      <c r="D817" s="220" t="str">
        <f t="shared" si="2"/>
        <v>#REF!</v>
      </c>
    </row>
    <row r="818" ht="15.75" customHeight="1">
      <c r="A818" s="220" t="str">
        <f>Seeds!AA844</f>
        <v>M2-EyP-3b-E-1</v>
      </c>
      <c r="B818" s="220" t="str">
        <f>Seeds!Z844</f>
        <v>{"id":"M2-EyP-3b-E-1","stimulus":"&lt;p&gt;Después de participar en una competición de tres etapas, Alfredo ha realizado un gráfico con los puntos obtenidos en cada una. Completa la información.&lt;/p&gt;&lt;div style=\"display: flex; justify-content: center;\"&gt;&lt;div class=\"fr-chart\" data-chart='{\"type\": \"pictograph\", \"series\": [{\"img\": \"{{Q1.img}}\", \"value\":{{Q1}} },{\"img\": \"{{Q2.img}}\", \"value\":{{Q2}}},{\"img\": \"{{Q3.img}}\", \"value\":{{Q3}}}], \"labels\":[\"{{Q1.label}}\",\"{{Q2.label}}\",\"{{Q3.label}}\"]}'&gt;&lt;/div&gt;&lt;/div&gt;","template":"&lt;p&gt;Alfredo ha obtenido {{response}} puntos en la primera etapa.&lt;/p&gt;&lt;p&gt;Ha conseguido un total de {{response}} puntos.&lt;/p&gt;","hint":"&lt;p&gt;Cuenta la cantidad de trofeos en cada etapa.&lt;/p&gt;","feedback":"&lt;p&gt;Cuenta la cantidad de trofeos en cada etapa. Cada trofeo representa 1 punto.&lt;/p&gt;","seed":{"parameters":[{"name":"Q1","label":"Etapa 1","img":"https://blueberry-assets.oneclick.es/M2_G_4a_3.svg","list":[2,3,4,5]},{"name":"Q2","label":"Etapa 2","img":"https://blueberry-assets.oneclick.es/M2_G_4a_3.svg","list":[2,3,4,5]},{"name":"Q3","label":"Etapa 3","img":"https://blueberry-assets.oneclick.es/M2_G_4a_3.svg","list":[2,3,4,5]}],"calculated":[{"name":"A1","label":"{{function}}","function":"{{Q1}}"},{"name":"A2","label":"{{function}}","function":"{{Q1}}+{{Q2}}+{{Q3}}"}],"uniques":true},"algorithm":{"name":"calculateOperation","params":{"method":"equivLiteral","keyboard":"NUMERICAL"}}}</v>
      </c>
      <c r="C818" s="220" t="str">
        <f t="shared" si="24"/>
        <v>#REF!</v>
      </c>
      <c r="D818" s="220" t="str">
        <f t="shared" si="2"/>
        <v>#REF!</v>
      </c>
    </row>
    <row r="819" ht="15.75" customHeight="1">
      <c r="A819" s="220" t="str">
        <f>Seeds!AA845</f>
        <v>M2-EyP-3b-E-2</v>
      </c>
      <c r="B819" s="220" t="str">
        <f>Seeds!Z845</f>
        <v>{"id":"M2-EyP-3b-E-2","stimulus":"&lt;p&gt;Emilia le ha preguntado a un grupo de compañeros dónde prefieren pasar sus vacaciones y ha realizado este gráfico. Completa las oraciones&lt;/p&gt;&lt;div style=\"display: flex; justify-content: center;\"&gt;&lt;div class=\"fr-chart\" data-chart='{\"type\": \"pictograph\", \"series\": [{\"img\": \"{{Q1.img}}\", \"value\":{{Q1}} },{\"img\": \"{{Q2.img}}\", \"value\":{{Q2}}},{\"img\": \"{{Q3.img}}\", \"value\":{{Q3}}}], \"labels\":[\"{{Q1.label}}\",\"{{Q2.label}}\",\"{{Q3.label}}\"]}'&gt;&lt;/div&gt;&lt;/div&gt;","template":"&lt;p&gt;{{response}} compañeros prefieren la montaña.&lt;/p&gt;&lt;p&gt;Emilia ha preguntado a {{response}} compañeros.&lt;/p&gt;","hint":"&lt;p&gt;Cuenta la cantidad de veces que se repite cada imagen.&lt;/p&gt;","feedback":"&lt;p&gt;Cuenta la cantidad de veces que se repite cada imagen.&lt;/p&gt;","seed":{"parameters":[{"name":"Q1","label":"Playa","img":"https://blueberry-assets.oneclick.es/M2_EyP_3b_4.svg","list":[2,3,4,5]},{"name":"Q2","label":"Montaña","img":"https://blueberry-assets.oneclick.es/M2_EyP_3b_5.svg","list":[2,3,4,5]},{"name":"Q3","label":"Ciudad","img":"https://blueberry-assets.oneclick.es/M2_EyP_3b_6.svg","list":[2,3,4,5]}],"calculated":[{"name":"A1","label":"{{function}}","function":"{{Q2}}"},{"name":"A2","label":"{{function}}","function":"{{Q1}}+{{Q2}}+{{Q3}}"}],"uniques":true},"algorithm":{"name":"calculateOperation","params":{"method":"equivLiteral","keyboard":"NUMERICAL"}}}</v>
      </c>
      <c r="C819" s="220" t="str">
        <f t="shared" si="24"/>
        <v>#REF!</v>
      </c>
      <c r="D819" s="220" t="str">
        <f t="shared" si="2"/>
        <v>#REF!</v>
      </c>
    </row>
    <row r="820" ht="15.75" customHeight="1">
      <c r="A820" s="220" t="str">
        <f>Seeds!AA846</f>
        <v>M2-EyP-3b-E-3</v>
      </c>
      <c r="B820" s="220" t="str">
        <f>Seeds!Z846</f>
        <v>{"id":"M2-EyP-3b-E-3","stimulus":"&lt;p&gt;Ignacio le ha preguntado a sus amistades cuál es su estación del año preferida y ha realizado este gráfico con las respuestas. Completa las oraciones.&lt;/p&gt;&lt;div style=\"display: flex; justify-content: center;\"&gt;&lt;div class=\"fr-chart\" data-chart='{\"type\": \"pictograph\", \"series\": [{\"img\": \"{{Q1.img}}\", \"value\":{{Q1}} },{\"img\": \"{{Q2.img}}\", \"value\":{{Q2}}},{\"img\": \"{{Q3.img}}\", \"value\":{{Q3}}},{\"img\": \"{{Q4.img}}\", \"value\":{{Q4}}}], \"labels\":[\"{{Q1.label}}\",\"{{Q2.label}}\",\"{{Q3.label}}\",\"{{Q4.label}}\"]}'&gt;&lt;/div&gt;&lt;/div&gt;","template":"&lt;p&gt;{{response}} amigos prefieren el verano.&lt;/p&gt;&lt;p&gt;Ignacio le ha preguntado a {{response}} amigos.&lt;/p&gt;","hint":"&lt;p&gt;Cuenta la cantidad de veces que se repite cada estación del año.&lt;/p&gt;","feedback":"&lt;p&gt;Cuenta la cantidad de veces que se repite cada estación del año.&lt;/p&gt;","seed":{"parameters":[{"name":"Q1","label":"Primavera","img":"https://blueberry-assets.oneclick.es/M2_EyP_3b_9.svg","list":[2,3,4,5]},{"name":"Q2","label":"Verano","img":"https://blueberry-assets.oneclick.es/M2_EyP_3b_7.svg","list":[2,3,4,5]},{"name":"Q3","label":"Otoño","img":"https://blueberry-assets.oneclick.es/M2_EyP_3b_8.svg","list":[2,3,4,5]},{"name":"Q4","label":"Invierno","img":"https://blueberry-assets.oneclick.es/M2_EyP_3b_10.svg","list":[2,3,4,5]}],"calculated":[{"name":"A1","label":"{{function}}","function":"{{Q2}}"},{"name":"A2","label":"{{function}}","function":"{{Q1}}+{{Q2}}+{{Q3}}+{{Q4}}"}],"uniques":true},"algorithm":{"name":"calculateOperation","params":{"method":"equivLiteral","keyboard":"NUMERICAL"}}}</v>
      </c>
      <c r="C820" s="220" t="str">
        <f t="shared" si="24"/>
        <v>#REF!</v>
      </c>
      <c r="D820" s="220" t="str">
        <f t="shared" si="2"/>
        <v>#REF!</v>
      </c>
    </row>
    <row r="821" ht="15.75" customHeight="1">
      <c r="A821" s="220" t="str">
        <f>Seeds!AA847</f>
        <v>M2-EyP-4b-I-1</v>
      </c>
      <c r="B821" s="220" t="str">
        <f>Seeds!Z847</f>
        <v>{"id":"M2-EyP-4b-I-1","stimulus":"&lt;p&gt;En el siguiente diagrama de barras dobles se muestra el número de alumnos de primero y de segundo que han ido de vacaciones a la playa y a la montaña. Indica si las afirmaciones son correctas o incorrectas.&lt;/p&gt;&lt;div style=\"display: flex; justify-content: center;\"&gt;&lt;div class=\"fr-chart ct-chart ct-minor-seventh\" data-chart='{\"type\": \"bar\", \"series\": [{\"name\": \"Playa\", \"data\": [{{Q1}},{{Q2}}]},{\"name\": \"Montaña\", \"data\": [{{Q3}},{{Q4}}]}], \"labels\":[\"Primero\",\"Segundo\"],\"options\": {\"axisY\": {\"onlyInteger\": true}}}'&gt;&lt;/div&gt;&lt;/div&gt;","hint":"&lt;p&gt;La altura de la barra de cada color representa el número de alumnos que viajó a cada destino.&lt;/p&gt;","feedback":"&lt;p&gt;La altura de la barra de cada color representa el número de alumnos que viajó a cada destino.&lt;/p&gt;","seed":{"parameters":[{"name":"Q1","label":null,"min":4,"max":9,"step":1},{"name":"Q2","label":null,"min":4,"max":9,"step":1},{"name":"Q3","label":null,"min":4,"max":9,"step":1},{"name":"Q4","label":null,"min":4,"max":9,"step":1}],"calculated":[{"name":"T1","label":"{{function}}","function":"{{Q1}}+{{Q3}}","temp":true},{"name":"T2","label":"{{function}}","function":"{{Q2}}+{{Q4}}","temp":true},{"name":"T3","label":"{{function}}","function":"{{Q1}}+{{Q2}}","temp":true},{"name":"T4","label":"{{function}}","function":"{{Q3}}+{{Q4}}","temp":true},{"name":"A1","label":"En primero hay {{T1}} alumnos.","function":""},{"name":"A2","label":"En segundo hay {{T2}} alumnos.","function":""},{"name":"A3","label":"En total {{T3}} alumnos viajaron a la playa.","function":""},{"name":"A4","label":"En total {{T4}} alumnos viajaron a la montaña.","function":""},{"name":"A5","label":"En primer año hay {{Q1}} alumnos.","function":"","incorrect":true},{"name":"A6","label":"En segundo año hay {{Q3}} alumnos.","function":"","incorrect":true},{"name":"A7","label":"En total {{Q1}} alumnos viajaron a la playa.","function":"","incorrect":true}],"uniques":true},"algorithm":{"name":"trueFalse","template":"Choice matrix – inline","params":{"countCorrect":1,"countIncorrect":2,"showCheckIcon":false,"options":["Correcto","Incorrecto"]}}}</v>
      </c>
      <c r="C821" s="220" t="str">
        <f t="shared" si="24"/>
        <v>#REF!</v>
      </c>
      <c r="D821" s="220" t="str">
        <f t="shared" si="2"/>
        <v>#REF!</v>
      </c>
    </row>
    <row r="822" ht="15.75" customHeight="1">
      <c r="A822" s="220" t="str">
        <f>Seeds!AA848</f>
        <v>M2-EyP-4b-I-2</v>
      </c>
      <c r="B822" s="220" t="str">
        <f>Seeds!Z848</f>
        <v>{"id":"M2-EyP-4b-I-2","stimulus":"&lt;p&gt;En el siguiente diagrama de barras dobles se representa la cantidad de videojuegos de aventuras y de deportes que tienen Estefanía y Valeria. Indica si las afirmaciones son correctas o incorrectas.&lt;/p&gt;&lt;div style=\"display: flex; justify-content: center;\"&gt;&lt;div class=\"fr-chart ct-chart ct-minor-seventh\" data-chart='{\"type\": \"bar\", \"series\": [{\"name\": \"Aventuras\", \"data\": [{{Q1}},{{Q2}}]},{\"name\": \"Deportes\", \"data\": [{{Q3}},{{Q4}}]}], \"labels\":[\"Estefanía\",\"Valeria\"],\"options\": {\"axisY\": {\"onlyInteger\": true}}}'&gt;&lt;/div&gt;&lt;/div&gt;","hint":"&lt;p&gt;La altura de la barra de cada color representa el número de videojuegos de cada género.&lt;/p&gt;","feedback":"&lt;p&gt;La altura de la barra de cada color representa el número de videojuegos de cada género.&lt;/p&gt;","seed":{"parameters":[{"name":"Q1","label":null,"min":1,"max":9,"step":1},{"name":"Q2","label":null,"min":1,"max":9,"step":1},{"name":"Q3","label":null,"min":1,"max":9,"step":1},{"name":"Q4","label":null,"min":1,"max":9,"step":1}],"calculated":[{"name":"T1","label":"{{function}}","function":"{{Q1}}+{{Q3}}","temp":true},{"name":"T2","label":"{{function}}","function":"{{Q2}}+{{Q4}}","temp":true},{"name":"T3","label":"{{function}}","function":"{{Q1}}+{{Q2}}","temp":true},{"name":"T4","label":"{{function}}","function":"{{Q3}}+{{Q4}}","temp":true},{"name":"A1","label":"Estefanía tiene {{T1}} videojuegos.","function":""},{"name":"A2","label":"Valeria tiene {{T2}} videojuegos.","function":""},{"name":"A3","label":"En total hay {{T3}} videojuegos de aventuras.","function":""},{"name":"A4","label":"En total hay {{T4}} videojuegos de deportes.","function":""},{"name":"A5","label":"Estefanía tiene {{Q1}} videojuegos.","function":"","incorrect":true},{"name":"A6","label":"Valeria tiene {{Q3}} videojuegos.","function":"","incorrect":true},{"name":"A7","label":"En total hay {{Q1}} videojuegos de aventuras.","function":"","incorrect":true}],"uniques":true},"algorithm":{"name":"trueFalse","template":"Choice matrix – inline","params":{"countCorrect":1,"countIncorrect":2,"showCheckIcon":false,"options":["Correcto","Incorrecto"]}}}</v>
      </c>
      <c r="C822" s="220" t="str">
        <f t="shared" si="24"/>
        <v>#REF!</v>
      </c>
      <c r="D822" s="220" t="str">
        <f t="shared" si="2"/>
        <v>#REF!</v>
      </c>
    </row>
    <row r="823" ht="15.75" customHeight="1">
      <c r="A823" s="220" t="str">
        <f>Seeds!AA849</f>
        <v>M2-EyP-4b-I-3</v>
      </c>
      <c r="B823" s="220" t="str">
        <f>Seeds!Z849</f>
        <v>{"id":"M2-EyP-4b-I-3","stimulus":"&lt;p&gt;En el siguiente diagrama de barras dobles se representa la cantidad de helados de chocolate y de limón que han vendido hoy Jorge y Graciela. Indica si las afirmaciones son correctas o incorrectas.&lt;/p&gt;&lt;div style=\"display: flex; justify-content: center;\"&gt;&lt;div class=\"fr-chart ct-chart ct-minor-seventh\" data-chart='{\"type\": \"bar\", \"series\": [{\"name\": \"Chocolate\", \"data\": [{{Q1}},{{Q2}}]},{\"name\": \"Limón\", \"data\": [{{Q3}},{{Q4}}]}], \"labels\":[\"Jorge\",\"Graciela\"],\"options\": {\"axisY\": {\"onlyInteger\": true}}}'&gt;&lt;/div&gt;&lt;/div&gt;","hint":"&lt;p&gt;La altura de la barra de cada color representa el número de helados vendidos de cada sabor.&lt;/p&gt;","feedback":"&lt;p&gt;La altura de la barra de cada color representa el número de helados vendidos de cada sabor.&lt;/p&gt;","seed":{"parameters":[{"name":"Q1","label":null,"min":5,"max":15,"step":1},{"name":"Q2","label":null,"min":5,"max":15,"step":1},{"name":"Q3","label":null,"min":5,"max":15,"step":1},{"name":"Q4","label":null,"min":5,"max":15,"step":1}],"calculated":[{"name":"T1","label":"{{function}}","function":"{{Q1}}+{{Q3}}","temp":true},{"name":"T2","label":"{{function}}","function":"{{Q2}}+{{Q4}}","temp":true},{"name":"T3","label":"{{function}}","function":"{{Q1}}+{{Q2}}","temp":true},{"name":"T4","label":"{{function}}","function":"{{Q3}}+{{Q4}}","temp":true},{"name":"A1","label":"Jorge vendió {{T1}} helados.","function":""},{"name":"A2","label":"Graciela vendió {{T2}} helados.","function":""},{"name":"A3","label":"En total se vendieron {{T3}} helados de chocolate.","function":""},{"name":"A4","label":"En total se vendieron {{T4}} helados de limón.","function":""},{"name":"A5","label":"Jorge vendió {{Q1}} helados.","function":"","incorrect":true},{"name":"A6","label":"Graciela vendió {{Q3}} helados.","function":"","incorrect":true},{"name":"A7","label":"En total se vendieron {{Q1}} helados de chocolate.","function":"","incorrect":true}],"uniques":true},"algorithm":{"name":"trueFalse","template":"Choice matrix – inline","params":{"countCorrect":1,"countIncorrect":2,"showCheckIcon":false,"options":["Correcto","Incorrecto"]}}}</v>
      </c>
      <c r="C823" s="220" t="str">
        <f t="shared" si="24"/>
        <v>#REF!</v>
      </c>
      <c r="D823" s="220" t="str">
        <f t="shared" si="2"/>
        <v>#REF!</v>
      </c>
    </row>
    <row r="824" ht="15.75" customHeight="1">
      <c r="A824" s="220" t="str">
        <f>Seeds!AA850</f>
        <v>M2-EyP-4b-E-1</v>
      </c>
      <c r="B824" s="220" t="str">
        <f>Seeds!Z850</f>
        <v>{"id":"M2-EyP-4b-E-1","stimulus":"&lt;p&gt;Se han recopilado los coches y motos que pasan en una hora por la Avenida Principal y la Calle 2 de un pueblo en este diagrama de barras dobles. Completa la información.&lt;/p&gt;&lt;div style=\"display: flex; justify-content: center;\"&gt;&lt;div class=\"fr-chart ct-chart ct-minor-seventh\" data-chart='{\"type\": \"bar\", \"series\": [{\"name\": \"Coches\", \"data\": [{{Q1}},{{Q2}}]},{\"name\": \"Motos\", \"data\": [{{Q3}},{{Q4}}]}], \"labels\":[\"Avenida Principal\",\"Calle 2\"],\"options\": {\"axisY\": {\"onlyInteger\": true}}}'&gt;&lt;/div&gt;&lt;/div&gt;","template":"&lt;p&gt;Por la Avenida Principal pasan un total de {{response}} vehículos.&lt;/p&gt;&lt;p&gt;En total circulan {{response}} coches.&lt;/p&gt;","hint":"&lt;p&gt;La altura de la barra de cada color representa el número de vehículos que circuló.&lt;/p&gt;","feedback":"&lt;p&gt;La altura de la barra de cada color representa el número de vehículos que circuló.&lt;/p&gt;","seed":{"parameters":[{"name":"Q1","label":null,"min":5,"max":20,"step":1},{"name":"Q2","label":null,"min":5,"max":20,"step":1},{"name":"Q3","label":null,"min":5,"max":20,"step":1},{"name":"Q4","label":null,"min":5,"max":20,"step":1}],"calculated":[{"name":"A1","label":"{{function}}","function":"{{Q1}}+{{Q3}}"},{"name":"A2","label":"{{function}}","function":"{{Q1}}+{{Q2}}"}],"uniques":true},"algorithm":{"name":"calculateOperation","params":{"method":"equivLiteral","keyboard":"NUMERICAL"}}}</v>
      </c>
      <c r="C824" s="220" t="str">
        <f t="shared" si="24"/>
        <v>#REF!</v>
      </c>
      <c r="D824" s="220" t="str">
        <f t="shared" si="2"/>
        <v>#REF!</v>
      </c>
    </row>
    <row r="825" ht="15.75" customHeight="1">
      <c r="A825" s="220" t="str">
        <f>Seeds!AA851</f>
        <v>M2-EyP-4b-E-2</v>
      </c>
      <c r="B825" s="220" t="str">
        <f>Seeds!Z851</f>
        <v>{"id":"M2-EyP-4b-E-2","stimulus":"&lt;p&gt;Zaira ha representado la cantidad de robles y álamos que hay en el Parque del Norte y en el Parque del Sur en el siguiente diagrama de barras dobles. Completa la información.&lt;/p&gt;&lt;div style=\"display: flex; justify-content: center;\"&gt;&lt;div class=\"fr-chart ct-chart ct-minor-seventh\" data-chart='{\"type\": \"bar\", \"series\": [{\"name\": \"Robles\", \"data\": [{{Q1}},{{Q2}}]},{\"name\": \"Álamos\", \"data\": [{{Q3}},{{Q4}}]}], \"labels\":[\"Parque del Norte\",\"Parque del Sur\"],\"options\": {\"axisY\": {\"onlyInteger\": true}}}'&gt;&lt;/div&gt;&lt;/div&gt;","template":"&lt;p&gt;En el Parque del Sur hay {{response}} árboles.&lt;/p&gt;&lt;p&gt;En total hay {{response}} álamos.&lt;/p&gt;","hint":"&lt;p&gt;La altura de la barra de cada color representa el número de cada tipo de árbol.&lt;/p&gt;","feedback":"&lt;p&gt;La altura de la barra de cada color representa el número de cada tipo de árbol.&lt;/p&gt;","seed":{"parameters":[{"name":"Q1","label":null,"min":10,"max":20,"step":1},{"name":"Q2","label":null,"min":10,"max":20,"step":1},{"name":"Q3","label":null,"min":10,"max":20,"step":1},{"name":"Q4","label":null,"min":10,"max":20,"step":1}],"calculated":[{"name":"A1","label":"{{function}}","function":"{{Q2}}+{{Q4}}"},{"name":"A2","label":"{{function}}","function":"{{Q3}}+{{Q4}}"}],"uniques":true},"algorithm":{"name":"calculateOperation","params":{"method":"equivLiteral","keyboard":"NUMERICAL"}}}</v>
      </c>
      <c r="C825" s="220" t="str">
        <f t="shared" si="24"/>
        <v>#REF!</v>
      </c>
      <c r="D825" s="220" t="str">
        <f t="shared" si="2"/>
        <v>#REF!</v>
      </c>
    </row>
    <row r="826" ht="15.75" customHeight="1">
      <c r="A826" s="220" t="str">
        <f>Seeds!AA852</f>
        <v>M2-EyP-4b-E-3</v>
      </c>
      <c r="B826" s="220" t="str">
        <f>Seeds!Z852</f>
        <v>{"id":"M2-EyP-4b-E-3","stimulus":"&lt;p&gt;Se ha recopilado la cantidad de participantes para las jornadas deportivas de junio y agosto de atletismo y natación en el siguiente diagrama de barras dobles. Completa la información.&lt;/p&gt;&lt;div style=\"display: flex; justify-content: center;\"&gt;&lt;div class=\"fr-chart ct-chart ct-minor-seventh\" data-chart='{\"type\": \"bar\", \"series\": [{\"name\": \"Atletismo\", \"data\": [{{Q1}},{{Q2}}]},{\"name\": \"Natación\", \"data\": [{{Q3}},{{Q4}}]}], \"labels\":[\"Junio\",\"Agosto\"],\"options\": {\"axisY\": {\"onlyInteger\": true}}}'&gt;&lt;/div&gt;&lt;/div&gt;","template":"&lt;p&gt;En el mes que más se anotaron hubo un total de {{response}} inscritos.&lt;/p&gt;&lt;p&gt;En total, {{response}} personas practicaron natación.&lt;/p&gt;","hint":"&lt;p&gt;La altura de la barra de cada color representa el número de inscritos a cada deporte.&lt;/p&gt;","feedback":"&lt;p&gt;La altura de la barra de cada color representa el número de inscritos a cada deporte.&lt;/p&gt;","seed":{"parameters":[{"name":"Q1","label":null,"min":10,"max":20,"step":1},{"name":"Q2","label":null,"min":10,"max":20,"step":1},{"name":"Q3","label":null,"min":10,"max":20,"step":1},{"name":"Q4","label":null,"min":10,"max":20,"step":1}],"calculated":[{"name":"T1","label":"{{function}}","function":"{{Q1}}+{{Q3}}","temp":true},{"name":"T2","label":"{{function}}","function":"{{Q2}}+{{Q4}}","temp":true},{"name":"A1","label":"{{function}}","function":"math.max({{T1}},{{T2}})"},{"name":"A2","label":"{{function}}","function":"{{Q3}}+{{Q4}}"}],"uniques":true},"algorithm":{"name":"calculateOperation","params":{"method":"equivLiteral","keyboard":"NUMERICAL"}}}</v>
      </c>
      <c r="C826" s="220" t="str">
        <f t="shared" si="24"/>
        <v>#REF!</v>
      </c>
      <c r="D826" s="220" t="str">
        <f t="shared" si="2"/>
        <v>#REF!</v>
      </c>
    </row>
    <row r="827" ht="15.75" customHeight="1">
      <c r="A827" s="220" t="str">
        <f>Seeds!AA853</f>
        <v>M2-EyP-5a-I-1</v>
      </c>
      <c r="B827" s="220" t="str">
        <f>Seeds!Z853</f>
        <v>{
    "id": "M2-EyP-5a-I-1",
    "stimulus": "&lt;p&gt;Juan y Luisa van a sacar, sin mirar, una pelota de esta bolsa. Arrastra cada tipo de suceso a su lugar correspondiente.&lt;/p&gt;&lt;p&gt;&lt;div style=\"display:flex; justify-content:center;\"&gt;&lt;img src=\"https://blueberry-assets.oneclick.es/M2_EyP_5a_1.svg\" width=\"250\"&gt;&lt;/img&gt;&lt;/div&gt;&lt;/p&gt;",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"Q2",
                "label": null,
                "list": [
                    "amarilla",
                    "roja",
                    "azul"
                ]
            },
            {
                "name": "Q3",
                "label": null,
                "list": [
                    "naranja",
                    "verde",
                    "blanca"
                ]
            }
        ],
        "calculated": [
            {
                "name": "A1",
                "label": "Sacar de la bolsa una bola amarilla, azul o roja",
                "function": "Suceso seguro"
            },
            {
                "name": "A2",
                "label": "Sacar de la bolsa una pelota {{Q2}}.",
                "function": "Suceso posible"
            },
            {
                "name": "A3",
                "label": "Sacar de la bolsa una pelota {{Q3}}.",
                "function": "Suceso imposible"
            }
        ],
        "isNumToWords": true,
        "uniques": true
    },
    "algorithm": {
        "name": "linkOperationResult",
        "params": {
            "invert": true
        },
        "template": "Match list"
    }
}</v>
      </c>
      <c r="C827" s="220" t="str">
        <f t="shared" si="24"/>
        <v>#REF!</v>
      </c>
      <c r="D827" s="220" t="str">
        <f t="shared" si="2"/>
        <v>#REF!</v>
      </c>
    </row>
    <row r="828" ht="15.75" customHeight="1">
      <c r="A828" s="220" t="str">
        <f>Seeds!AA854</f>
        <v>M2-EyP-5a-I-2</v>
      </c>
      <c r="B828" s="220" t="str">
        <f>Seeds!Z854</f>
        <v>{
    "id": "M2-EyP-5a-I-2",
    "stimulus": "&lt;p&gt;Arrastra cada nombre con el suceso que puede pasar al tirar un dado.&lt;/p&gt;&lt;p&gt;&lt;div style=\"display:flex; justify-content:center;\"&gt;&lt;img src=\"https://blueberry-assets.oneclick.es/M2_EyP_5a_2.svg\" width=\"200\"&gt;&lt;/img&gt;&lt;/div&gt;&lt;/p&gt;",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1,
                    2,
                    3,
                    4,
                    5,
                    6
                ]
            },
            {
                "name": "Q2",
                "label": null,
                "list": [
                    7,
                    8,
                    9,
                    10,
                    11,
                    12
                ]
            }
        ],
        "calculated": [
            {
                "name": "A1",
                "label": "Sale un número menor que 7.",
                "function": "Suceso seguro"
            },
            {
                "name": "A2",
                "label": "Sale el {{Q1}}.",
                "function": "Suceso posible"
            },
            {
                "name": "A3",
                "label": "Sale el {{Q2}}.",
                "function": "Suceso imposible"
            }
        ],
        "isNumToWords": true,
        "uniques": true
    },
    "algorithm": {
        "name": "linkOperationResult",
        "params": {
            "invert": true
        },
        "template": "Match list"
    }
}</v>
      </c>
      <c r="C828" s="220" t="str">
        <f t="shared" si="24"/>
        <v>#REF!</v>
      </c>
      <c r="D828" s="220" t="str">
        <f t="shared" si="2"/>
        <v>#REF!</v>
      </c>
    </row>
    <row r="829" ht="15.75" customHeight="1">
      <c r="A829" s="220" t="str">
        <f>Seeds!AA855</f>
        <v>M2-EyP-5a-I-3</v>
      </c>
      <c r="B829" s="220" t="str">
        <f>Seeds!Z855</f>
        <v>{
    "id": "M2-EyP-5a-I-3",
    "stimulus": "&lt;p&gt;Fernando va a sacar de esta caja, sin mirar, un coche de juguete. Arrastra cada tipo de suceso a su lugar correspondiente.&lt;/p&gt;&lt;p&gt;&lt;div style=\"display:flex; justify-content:center;\"&gt;&lt;img src=\"https://blueberry-assets.oneclick.es/M2_EyP_5a_3.svg\" width=\"300\"&gt;&lt;/img&gt;&lt;/div&gt;&lt;/p&gt;",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"min": 1,
                "max": 99,
                "step": 1
            },
            {
                "name": "Q2",
                "label": null,
                "list": [
                    "rosa",
                    "negro",
                    "rojo"
                ]
            },
            {
                "name": "Q3",
                "label": null,
                "list": [
                    "blanco",
                    "azul",
                    "verde"
                ]
            }
        ],
        "calculated": [
            {
                "name": "A1",
                "label": "Sacar un coche rosa, negro o rojo.",
                "function": "Suceso seguro"
            },
            {
                "name": "A2",
                "label": "Sacar un coche {{Q2}}.",
                "function": "Suceso posible"
            },
            {
                "name": "A3",
                "label": "Sacar un coche {{Q3}}.",
                "function": "Suceso imposible"
            }
        ],
        "isNumToWords": true,
        "uniques": true
    },
    "algorithm": {
        "name": "linkOperationResult",
        "params": {
            "invert": true
        },
        "template": "Match list"
    }
}</v>
      </c>
      <c r="C829" s="220" t="str">
        <f t="shared" si="24"/>
        <v>#REF!</v>
      </c>
      <c r="D829" s="220" t="str">
        <f t="shared" si="2"/>
        <v>#REF!</v>
      </c>
    </row>
    <row r="830" ht="15.75" customHeight="1">
      <c r="A830" s="220" t="str">
        <f>Seeds!AA856</f>
        <v>M2-EyP-5a-E-1</v>
      </c>
      <c r="B830" s="220" t="str">
        <f>Seeds!Z856</f>
        <v>{
    "id": "M2-EyP-5a-E-1",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"Si Elena recoge su habitación, estará más ordenada.",
                    "Si una pelota choca contra una pared, rebota.",
                    "Si una persona no duerme, tendrá sueño."
                ]
            }
        ],
        "calculated": [
            {
                "name": "A1",
                "label": "{{function}}",
                "function": "Suceso seguro."
            },
            {
                "name": "A2",
                "label": "{{function}}",
                "function": "Suceso posible.",
                "incorrect": true
            },
            {
                "name": "A3",
                "label": "{{function}}",
                "function": "Suceso imposible.",
                "incorrect": true
            }
        ],
        "uniques": true
    },
    "algorithm": {
        "name": "trueFalse",
        "template": "Multiple choice – standard",
        "params": {
            "countCorrect": 1,
            "countIncorrect": 2,
            "showCheckIcon": false,
            "columns": 3
        }
    }
}</v>
      </c>
      <c r="C830" s="220" t="str">
        <f t="shared" si="24"/>
        <v>#REF!</v>
      </c>
      <c r="D830" s="220" t="str">
        <f t="shared" si="2"/>
        <v>#REF!</v>
      </c>
    </row>
    <row r="831" ht="15.75" customHeight="1">
      <c r="A831" s="220" t="str">
        <f>Seeds!AA857</f>
        <v>M2-EyP-5a-E-2</v>
      </c>
      <c r="B831" s="220" t="str">
        <f>Seeds!Z857</f>
        <v>{
    "id": "M2-EyP-5a-E-2",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"Si se lanza una moneda, saldrá cruz",
                    "Dentro de 30 días va a llover",
                    "Si Irene lanza un dado, le saldrá un 5"
                ]
            }
        ],
        "calculated": [
            {
                "name": "A1",
                "label": "{{function}}",
                "function": "Suceso seguro.",
                "incorrect": true
            },
            {
                "name": "A2",
                "label": "{{function}}",
                "function": "Suceso posible."
            },
            {
                "name": "A3",
                "label": "{{function}}",
                "function": "Suceso imposible.",
                "incorrect": true
            }
        ],
        "uniques": true
    },
    "algorithm": {
        "name": "trueFalse",
        "template": "Multiple choice – standard",
        "params": {
            "countCorrect": 1,
            "countIncorrect": 2,
            "showCheckIcon": false,
            "columns": 3
        }
    }
}</v>
      </c>
      <c r="C831" s="220" t="str">
        <f t="shared" si="24"/>
        <v>#REF!</v>
      </c>
      <c r="D831" s="220" t="str">
        <f t="shared" si="2"/>
        <v>#REF!</v>
      </c>
    </row>
    <row r="832" ht="15.75" customHeight="1">
      <c r="A832" s="220" t="str">
        <f>Seeds!AA858</f>
        <v>M2-EyP-5a-E-3</v>
      </c>
      <c r="B832" s="220" t="str">
        <f>Seeds!Z858</f>
        <v>{
    "id": "M2-EyP-5a-E-3",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"Nieva si hace mucho calor",
                    "Me tocará la lotería si no compro un décimo",
                    "Si un vaso con agua se cae al suelo, no se derramará ni una gota"
                ]
            }
        ],
        "calculated": [
            {
                "name": "A1",
                "label": "{{function}}",
                "function": "Suceso seguro.",
                "incorrect": true
            },
            {
                "name": "A2",
                "label": "{{function}}",
                "function": "Suceso posible.",
                "incorrect": true
            },
            {
                "name": "A3",
                "label": "{{function}}",
                "function": "Suceso imposible."
            }
        ],
        "uniques": true
    },
    "algorithm": {
        "name": "trueFalse",
        "template": "Multiple choice – standard",
        "params": {
            "countCorrect": 1,
            "countIncorrect": 2,
            "showCheckIcon": false,
            "columns": 3
        }
    }
}</v>
      </c>
      <c r="C832" s="220" t="str">
        <f t="shared" si="24"/>
        <v>#REF!</v>
      </c>
      <c r="D832" s="220" t="str">
        <f t="shared" si="2"/>
        <v>#REF!</v>
      </c>
    </row>
  </sheetData>
  <drawing r:id="rId1"/>
</worksheet>
</file>